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en_skoroszyt"/>
  <mc:AlternateContent xmlns:mc="http://schemas.openxmlformats.org/markup-compatibility/2006">
    <mc:Choice Requires="x15">
      <x15ac:absPath xmlns:x15ac="http://schemas.microsoft.com/office/spreadsheetml/2010/11/ac" url="Z:\GRUPA ROBOCZA\Grupa Robocza ds. KSOW\GR ds. KSOW_2020 rok\6. Uchwała nr 54_zmiana PO 2020-2021_protokół z XI posiedzenia_tryb obiegowy\5. Uchwała nr 54_po akceptacji GR ds. KSOW\"/>
    </mc:Choice>
  </mc:AlternateContent>
  <xr:revisionPtr revIDLastSave="0" documentId="13_ncr:1_{E70EE305-4D24-4D32-B704-143CA0CB17E9}" xr6:coauthVersionLast="45" xr6:coauthVersionMax="45" xr10:uidLastSave="{00000000-0000-0000-0000-000000000000}"/>
  <bookViews>
    <workbookView xWindow="-120" yWindow="-120" windowWidth="29040" windowHeight="15840" xr2:uid="{00000000-000D-0000-FFFF-FFFF00000000}"/>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CDR (JC)" sheetId="20" r:id="rId1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28" l="1"/>
  <c r="P29" i="34" l="1"/>
  <c r="P95" i="25"/>
  <c r="P79" i="25"/>
  <c r="P128" i="20" l="1"/>
  <c r="O128" i="20"/>
  <c r="O23" i="36" l="1"/>
  <c r="O98" i="35" l="1"/>
  <c r="M7" i="35"/>
  <c r="O19" i="33" l="1"/>
  <c r="O18" i="32"/>
  <c r="O36" i="31" l="1"/>
  <c r="M29" i="31"/>
  <c r="M21" i="31"/>
  <c r="M16" i="31"/>
  <c r="M14" i="31"/>
  <c r="M12" i="31"/>
  <c r="M10" i="31"/>
  <c r="O21" i="30" l="1"/>
  <c r="P16" i="30"/>
  <c r="P15" i="30"/>
  <c r="P14" i="30"/>
  <c r="P13" i="30"/>
  <c r="P12" i="30"/>
  <c r="P11" i="30"/>
  <c r="P10" i="30"/>
  <c r="O26" i="29" l="1"/>
  <c r="O47" i="28" l="1"/>
  <c r="O55" i="28" s="1"/>
  <c r="M16" i="28"/>
  <c r="M13" i="28"/>
  <c r="O59" i="27" l="1"/>
  <c r="O33" i="26" l="1"/>
  <c r="O24" i="24" l="1"/>
  <c r="O65" i="23" l="1"/>
  <c r="O24" i="22"/>
  <c r="O19" i="21"/>
  <c r="M19" i="21"/>
  <c r="I16" i="21"/>
  <c r="O15" i="21"/>
  <c r="M15" i="21"/>
  <c r="I15" i="21"/>
  <c r="M14" i="21"/>
  <c r="M12" i="21"/>
  <c r="O30" i="21" l="1"/>
  <c r="C22" i="19"/>
  <c r="D22" i="19"/>
</calcChain>
</file>

<file path=xl/sharedStrings.xml><?xml version="1.0" encoding="utf-8"?>
<sst xmlns="http://schemas.openxmlformats.org/spreadsheetml/2006/main" count="3550" uniqueCount="1828">
  <si>
    <t>Kwota</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</si>
  <si>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</si>
  <si>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</si>
  <si>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</si>
  <si>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</si>
  <si>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</si>
  <si>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</si>
  <si>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</si>
  <si>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</si>
  <si>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</si>
  <si>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</si>
  <si>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</si>
  <si>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</si>
  <si>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</si>
  <si>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</si>
  <si>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</si>
  <si>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</si>
  <si>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</si>
  <si>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</si>
  <si>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Centrum Doradztwa Rolniczego 
w Brwinowie (JC)</t>
  </si>
  <si>
    <t>Operacje Partnerów KSOW wybrane w Konkursie 4/2020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</si>
  <si>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</si>
  <si>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</si>
  <si>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</si>
  <si>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</si>
  <si>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</si>
  <si>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</si>
  <si>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</si>
  <si>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</si>
  <si>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</si>
  <si>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</si>
  <si>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</si>
  <si>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</si>
  <si>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</si>
  <si>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</si>
  <si>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</si>
  <si>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</si>
  <si>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</si>
  <si>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</si>
  <si>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</si>
  <si>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</si>
  <si>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</si>
  <si>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</si>
  <si>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</si>
  <si>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</si>
  <si>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</si>
  <si>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</si>
  <si>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</si>
  <si>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</si>
  <si>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</si>
  <si>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</si>
  <si>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</si>
  <si>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</si>
  <si>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</si>
  <si>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</si>
  <si>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Operacje partnerów</t>
  </si>
  <si>
    <t>Liczba</t>
  </si>
  <si>
    <t>`</t>
  </si>
  <si>
    <t>II</t>
  </si>
  <si>
    <t>Wspieranie rozwoju przedsiębiorczości na obszarach wiejskich poprzez podnoszenie poziomu wiedzy i umiejętności w obszarze małego przetwórstwa lokalnego lub w obszarze rozwoju zielonej gospodarki, w tym tworzenie nowych miejsc pracy</t>
  </si>
  <si>
    <t>Cel: Zwiększenie udziału zainteresowanych stron we wdrażaniu inicjatyw na rzecz rozwoju obszarów wiejskich. Przedmiot: przeprowadzenie procesu certyfikacji (audytów), organizacja konferencji branżowej połączonej z warsztatami. Tematy zgodne z § 17 ust. 1 pkt  9 rozporządzenia rozporządzenia Ministra Rolnictwa i Rozwoju Wsi z dnia 17 stycznia 2017 r. w sprawie krajowej sieci obszarów wiejskich w ramach Programu Rozwoju Obszarów Wiejskich na lata 2014–2020.</t>
  </si>
  <si>
    <t>warsztaty, konferencja, audyt</t>
  </si>
  <si>
    <t>liczba warsztatów</t>
  </si>
  <si>
    <t>producenci rolni i przetwórcy żywności na terenie Dolnego Śląska</t>
  </si>
  <si>
    <t>I-III</t>
  </si>
  <si>
    <t xml:space="preserve"> -</t>
  </si>
  <si>
    <t>DZD DOZEDO Sp. z o. o.</t>
  </si>
  <si>
    <t>Wystawowa 1, 51-618 Wrocław</t>
  </si>
  <si>
    <t>liczba uczestników  warsztatów</t>
  </si>
  <si>
    <t>17-20</t>
  </si>
  <si>
    <t>liczba konferencji</t>
  </si>
  <si>
    <t>liczba uczestników konferencji</t>
  </si>
  <si>
    <t>35-40</t>
  </si>
  <si>
    <t>audyt (planowana liczba produktów poddanych certyfikacji)</t>
  </si>
  <si>
    <t>8-10</t>
  </si>
  <si>
    <t>I-IV</t>
  </si>
  <si>
    <t>III</t>
  </si>
  <si>
    <t>impreza plenerowa</t>
  </si>
  <si>
    <t>liczba imprez plenerowych</t>
  </si>
  <si>
    <t>II-IV</t>
  </si>
  <si>
    <t>I</t>
  </si>
  <si>
    <t>Uniwersytet Przyrodniczy we Wrocławiu</t>
  </si>
  <si>
    <t>ul. C.K. Norwida 25, 50-375 Wrocław</t>
  </si>
  <si>
    <t>liczba konkursów</t>
  </si>
  <si>
    <t>liczba uczestników konkursu</t>
  </si>
  <si>
    <t>Szkoleniowy wyjazd studyjny pn. "Agrotechniczne aspekty uprawy winorośli i poprawy jakości wina lokalnego"</t>
  </si>
  <si>
    <t>Cel: pośrednim celem operacji jest pozyskanie wiedzy przez lokalnych producentów wina i kadrę naukową (uczestnicy) od producentów wina i specjalistów z regionu o podobnych warunkach klimatycznych (Niemcy/Saksonia). Celem pośrednim operacji jest wyeliminowanie w przyszłości przez uczestników wydarzenia problemów związanych z formami prowadzenia/uprawy określonych szczepów winorośli oraz występujących błędów w procesie winifikacji moszczu winogronowego. Przedmiot:  organizacja
zagranicznego wyjazdu studyjnego. Tematy zgodne z § 17 ust. 1 pkt  9 rozporządzenia rozporządzenia Ministra Rolnictwa i Rozwoju Wsi z dnia 17 stycznia 2017 r. w sprawie krajowej sieci obszarów wiejskich w ramach Programu Rozwoju Obszarów Wiejskich na lata 2014–2020.</t>
  </si>
  <si>
    <t>wyjazd studyjny</t>
  </si>
  <si>
    <t>liczba wyjazdów studyjnych</t>
  </si>
  <si>
    <t>naukowcy prowadzący badania i studia w obszarach objętych tematyką szkolenia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t>
  </si>
  <si>
    <t>liczba uczestników wyjazdów studyjnych</t>
  </si>
  <si>
    <t>25-30</t>
  </si>
  <si>
    <t>VI</t>
  </si>
  <si>
    <t>Audycja telewizyjna "Sielskie życie"</t>
  </si>
  <si>
    <t>Cel: Zachęcenie mieszkańców wsi do podejmowania różnorodnej aktywności, w tym także gospodarczej, edukacyjno-artystycznej czy prospołecznej,  często prowadzących do uniezależnienia się finansowego, realizacji planów życiowych czy pasji. Kolejny cel to zachęcenie do brania inicjatywy we własne ręce i tym  samym, do wzmocnienia społeczności lokalnej; wpływ na plany edukacyjne społeczności lokalnej: uczenie się, dokształcanie się, podpatrywanie tych, którzy mają długi staż w aktywności na rzecz społeczności lokalnej - to sposób na zrealizowanie  wielopłaszczyznowych planów rozwojowych. Chcemy nauczyć mieszkańców wsi zasad współpracy, tworzenia partnerstw mających rozwijać i wzmacniać społeczność lokalną w wielu aspektach: od kwestii gospodarczych, przez edukacyjne, skończywszy na oświatowych czy infrastrukturalnych. Audycja ma przekonać widzów, że wieś i małe miejscowości to coraz częściej świetne miejsce do wygodnego życia, rozwoju zawodowego, podtrzymywania pasji czy wykonywania nietypowych zawodów.  Przedmiot:  produkcja 10 odcinków audycji  pt. „Sielskie życie”. Tematy zgodne z § 17 ust. 1 pkt  9 rozporządzenia rozporządzenia Ministra Rolnictwa i Rozwoju Wsi z dnia 17 stycznia 2017 r. w sprawie krajowej sieci obszarów wiejskich w ramach Programu Rozwoju Obszarów Wiejskich na lata 2014–2020.</t>
  </si>
  <si>
    <t>audycja telewizyjna</t>
  </si>
  <si>
    <t>audycje telewizyjne (liczba odcinków audycji)</t>
  </si>
  <si>
    <t>mieszkańcy Dolnego Śląska, w różnym wieku i z różnych grup społecznych, zainteresowani obraniem drogi życiowej, związanej z terenami wiejskimi; osoby które zamieszkują tereny wiejskie od dawna i są zainteresowane rozwojem tych terenów, poprawą infrastruktury i zwiększeniem komfortu życia.</t>
  </si>
  <si>
    <t>Telewizja Polska S.A. Oddział Terenowy we Wrocławiu</t>
  </si>
  <si>
    <t xml:space="preserve">Telewizja Polska S.A. z siedzibą w Warszawie ul. J.P. Woronicza 17, 00-999 Warszawa,
Oddział Terenowy we Wrocławiu, al. Karkonoska 8, 53-015 Wrocław
</t>
  </si>
  <si>
    <t>szkolenie</t>
  </si>
  <si>
    <t>liczba szkoleń</t>
  </si>
  <si>
    <t>liczba uczestników szkoleń</t>
  </si>
  <si>
    <t>Współpraca, partnerstwo, rozwój - wymiana wiedzy i i doświadczeń pomiędzy partnerami KSOW</t>
  </si>
  <si>
    <t>wyjazd studyjny; publikacja</t>
  </si>
  <si>
    <t>mieszkańcy gmin wiejskich (partnerów projektu): gminy Dzierżoniów, woj. dolnośląskie oraz gminy Krobia, woj. wielkopolskie. Będą to wiejscy liderzy, sołtysi, członkowie organizacji pozarządowych i wiejskich, a także przedstawiciele lokalnych społeczności i przedsiębiorcy angażujący się społecznie. W grupie znajdą się ponadto osoby stawiające pierwsze kroki w budowaniu ofert wiosek tematycznych i pracujące nad poszerzeniem oferty turystycznej, która docelowo będzie sprzyjała rozwojowi przedsiębiorczości na wsi.</t>
  </si>
  <si>
    <t>Gmina Dzierżoniów</t>
  </si>
  <si>
    <t>Piastowska 1, 58-200 Dzierżoniów</t>
  </si>
  <si>
    <t>liczba publikacji</t>
  </si>
  <si>
    <t>liczba sztuk publikacji</t>
  </si>
  <si>
    <t xml:space="preserve">Dobre przykłady realizacji wielofunduszowych RLKS-ów jako źródło wiedzy i doświadczeń w rozwoju międzyterytorialnej współpracy pomiędzy lokalnymi grupami działania”  </t>
  </si>
  <si>
    <t xml:space="preserve">Cel: poszerzenie i upowszechnienie wiedzy przez przedstawicieli lokalnych grup działania z Dolnego Śląska w zakresie wdrażania i realizacji wielofunduszowego RLKS, w kontekście dotychczasowych doświadczeń LGD i nowych priorytetowych kierunków wyznaczonych przez KE takich jak: ochrona klimatu, nowe technologie, Smart Village. Przedmiot: organizacja spotkania, wyjazdu studyjnego, konferencji, wydanie publikacji. Tematy zgodne z § 17 ust. 1 pkt  9 rozporządzenia rozporządzenia Ministra Rolnictwa i Rozwoju Wsi z dnia 17 stycznia 2017 r. w sprawie krajowej sieci obszarów wiejskich w ramach Programu Rozwoju Obszarów Wiejskich na lata 2014–2020.
</t>
  </si>
  <si>
    <t>szkolenie/seminarium/warsztat/potkanie, publikacja wyjazd studyjny, konferencja</t>
  </si>
  <si>
    <t>liczba szkoleń/seminariów/warsztatów/spotkań</t>
  </si>
  <si>
    <t>pracownicy Biur LGD, członkowie zarządów, rad oceniających, członkowie Lokalnych Grup Działania z obszaru Dolnego Śląska oraz pracownicy Samorządu Województwa</t>
  </si>
  <si>
    <t>Związek Stowarzyszeń „Dolnośląska Sieć Partnerstw LGD”</t>
  </si>
  <si>
    <t>Wojska Polskiego 67/69, 56-400 Oleśnica</t>
  </si>
  <si>
    <t>liczba uczestników szkoleń/seminariów/warsztatów/spotkań</t>
  </si>
  <si>
    <t>36-40</t>
  </si>
  <si>
    <t>warsztaty</t>
  </si>
  <si>
    <t>III-IV</t>
  </si>
  <si>
    <t>liczba uczestników warsztatów</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</si>
  <si>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</si>
  <si>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</si>
  <si>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seminarium</t>
  </si>
  <si>
    <t>osoba</t>
  </si>
  <si>
    <t>członkowie lokalnych grup działania i przedstawiciele organów LGD, pracownicy biur</t>
  </si>
  <si>
    <t>Stowarzyszenie Lokalna Grupa Działania Pałuki-Wspólna Sprawa</t>
  </si>
  <si>
    <t>Pl. Działowy 6
88-400 Żnin</t>
  </si>
  <si>
    <t>wizyta studyjna</t>
  </si>
  <si>
    <t xml:space="preserve">Uzasadnienie: Operacja wybrana w konkursie 4/2020 dla partnerów KSOW </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</si>
  <si>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</si>
  <si>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</si>
  <si>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</si>
  <si>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</si>
  <si>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 xml:space="preserve">ul.Słowackiego 12  87-700 Aleksandrów Kuj. </t>
  </si>
  <si>
    <t>Promocja dobrych praktyk w przetwórstwie i rolnictwie ekologicznym-poszukiwanie rynków zbytu</t>
  </si>
  <si>
    <t>usprawnienie ekologicznego systemu produkcji poprzez wymianę wiedzy i doświadczeń celem zatrzymania procesu wyłączania małych gospodarstw z produkcji rolnej, poszukiwanie nowych kierunków produkcji żywności wysokiej jakości, popularyzacja idei zrzesania się rolników i przetwórców</t>
  </si>
  <si>
    <t>członkowie Stowarzyszenia, rolnicy i przetwórcy żywności ekologicznej, doradcy i przedstawiciele instytucji i organizacji wspierających rozwój ww. produkcji, doradcy rolniczy</t>
  </si>
  <si>
    <t>Kujawsko-Pomorskie Stowarzyszenie Producentów Ekologicznych EKOŁAN</t>
  </si>
  <si>
    <t>Pokrzydowo 139, 87-312 Zbiczno</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</si>
  <si>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</si>
  <si>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</si>
  <si>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szkolenia</t>
  </si>
  <si>
    <t>właściciele pasiek, regionalni producenci sprzętu, rolnicy, sadownicy, zielarze, plantatorzy, działkowcy, mieszkańcy regionu</t>
  </si>
  <si>
    <t>Regionalny Związek Pszczelarzy w Toruniu</t>
  </si>
  <si>
    <t>Środkowa 11, 87-100 Toruń</t>
  </si>
  <si>
    <t>konferencja</t>
  </si>
  <si>
    <t>Akcelerator Agroinnowacji 2020- szkolenia dla studentów z województwa kujawsko-pomorskiego, planujących innowacyjne działania w sektorze agro jako wariant swojej przyszłej drogi zawodowej</t>
  </si>
  <si>
    <t>wsparcie szkoleniowe dla młodych osób zainteresowanych utworzeniem własnej firmy oparten na wdrożeniu innowacji we własnym biznesie</t>
  </si>
  <si>
    <t>mieszkańcy województwa z grupy do 35 roku życia, studentów i absolwentów szkół rolniczych</t>
  </si>
  <si>
    <t>Agro Klaster Kujawy-Stowarzyszenie Na Rzecz Innowacji i Rozwoju</t>
  </si>
  <si>
    <t>ul. Bernardyńska 6-8; 85-029 Bydgoszcz</t>
  </si>
  <si>
    <t xml:space="preserve"> - </t>
  </si>
  <si>
    <t>publikacja</t>
  </si>
  <si>
    <t>szt.</t>
  </si>
  <si>
    <t>XXX Olimpiada Wiedzy Rolniczej</t>
  </si>
  <si>
    <t>podniesienie wiedzy nt. istoty tworzenia i funkcjonowania grup producentów rolnuch oraz korzyści ze wspólnego działania i funkcjonowania na rynku</t>
  </si>
  <si>
    <t>konkurs</t>
  </si>
  <si>
    <t>rolnicy z regionu</t>
  </si>
  <si>
    <t xml:space="preserve">Kujawsko-Pomorski Ośrodek Doradztwa Rolniczego </t>
  </si>
  <si>
    <t>89-122 Minikowo</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</si>
  <si>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</si>
  <si>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</si>
  <si>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</si>
  <si>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</si>
  <si>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Przysiek, 87-134 Zławieś Wielka</t>
  </si>
  <si>
    <t>liczba uczestników wyjazdu</t>
  </si>
  <si>
    <t>III, IV</t>
  </si>
  <si>
    <t>ul. Lubelska 4                    24-300 Opole Lubelskie</t>
  </si>
  <si>
    <t>liczba uczestników szkolenia</t>
  </si>
  <si>
    <t>Święto Produktu Lokalnego</t>
  </si>
  <si>
    <t xml:space="preserve">Celem imprezy plenerowej jest zwiekszenie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wspólpracy partnerskiej dotyczacej rolnictwa i obszarów wiejskich przez podnoszenie poziomu wiedzy w tym zakresie. Aktywizacja mieszkańców obszarów wiejskich w celu tworzenia partnerstw na rzecz realizacji projektów nakierowanych na rozwój tych obszarów w skałd których wchodzą przedstawiciele sektora publicznego, sektora prywatnego oraz organizacji pozarządowsych. </t>
  </si>
  <si>
    <t>Impreza plenerowa, szkolenie, spot</t>
  </si>
  <si>
    <t>szacowana liczba uczestników imprezy plenerowej</t>
  </si>
  <si>
    <t>dzieci i młodzież z wiejskich szkół podstawowych województwa lubelskiego</t>
  </si>
  <si>
    <t>Lokalna Grupa Działania "Owocowy Szlak"</t>
  </si>
  <si>
    <t>liczba spotów</t>
  </si>
  <si>
    <t>Konferencja</t>
  </si>
  <si>
    <t>60</t>
  </si>
  <si>
    <t>Święto Pieroga Nadwieprzańskiego - wizyta studyjno - szkoleniowa połączona z impreza plenerową</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</si>
  <si>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Celem projektu jest wymiana doświadczeń i wzrost umiejetności praktycznych w zakresie nowych kierunków działalności pozarolniczej. </t>
  </si>
  <si>
    <t>Wyjazd studyjno - szkoleniowy, imprezaplenerowa</t>
  </si>
  <si>
    <t>Mieszkańcy gminy, producenci żywności tradycyjnej, potencjalni beneficjenci</t>
  </si>
  <si>
    <t>Gminna Biblioteka Publiczna w Ułężu</t>
  </si>
  <si>
    <t>Ułęż 173                                          08-504 Ułęż</t>
  </si>
  <si>
    <t>XXII Lubelskie Święto Chleba</t>
  </si>
  <si>
    <t xml:space="preserve">Zwiększenie udziału zainteresowanych stron we wdrażaniu inicjatyw na rzecz rozwoju obszarów wiejskich. Upowszechnianie wiedzy w zakresie tworzenia krótkich łańcóchów dostaw w sektorze rolno - 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</si>
  <si>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 xml:space="preserve">Warsztat, konferencja, impreza plenerowa, stoisko wystawiennicze, prasa, spot, konkurs, </t>
  </si>
  <si>
    <t>liczba warszatów</t>
  </si>
  <si>
    <t xml:space="preserve"> Rzemieślnicy, producenci, rolnicy, producenci żywności wysokiej jakości, twórcy ludowi, dzieci i młodzież, osoby pracujące, osoby bezrobotna, seniorzy, turyści, producenci produktów lokalnych i tradycyjnych</t>
  </si>
  <si>
    <t xml:space="preserve">Cech Rzemiosł Spozywczych </t>
  </si>
  <si>
    <t xml:space="preserve">ul. Rynek 2                                     20-111 Lublin </t>
  </si>
  <si>
    <t>liczba uczestników warszatów</t>
  </si>
  <si>
    <t>szacowana liczba uczestników imprezy pleneowej</t>
  </si>
  <si>
    <t>szacowana liczba odwiedzających stoisko wystawiennicze</t>
  </si>
  <si>
    <t>liczba ogłoszeń prasowych</t>
  </si>
  <si>
    <t>liczba spotów radiowych</t>
  </si>
  <si>
    <t>liczba uczestników konkursów</t>
  </si>
  <si>
    <t>Inkubatory Przetwórstwa Lokalnego szansa na wspólprace w sektorze rolnym</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</si>
  <si>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</si>
  <si>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Warsztat, konferencja</t>
  </si>
  <si>
    <t>Mieszkańcy Województwa Lubelskiego w tym rolnicy, pszczelarze, przedstawiciele organizacji pozarządowych, przedstawiciele zakładów gastronomicznych, przetwórstwa produktów rolniczych, przedstawiciele samorządóu oraz instytucji publicznych</t>
  </si>
  <si>
    <t>Lokalna Grupa Działania  na Rzecz Rozwoju Gmin Powiatu Lubelskiego - "Kraina wokół Lublina"</t>
  </si>
  <si>
    <t>ul. Narutowicza 37/5                   20-016 Lublin</t>
  </si>
  <si>
    <t>liczba uczestników warszataów</t>
  </si>
  <si>
    <t xml:space="preserve">liczba szkoleń </t>
  </si>
  <si>
    <t>Turystyka szansą na aktywizację i rozwój gospodarczy obszarów wiejskich powiatu łęczyńskiego</t>
  </si>
  <si>
    <t>Szkolenie, publikacja, doradztwo, sesja fotograficzna</t>
  </si>
  <si>
    <t>Przedstawiciele podmiotów prowadzących działalność gospodarczą zwiazaną z obsługa ruchu turystycznego na terenie powiatu łęczyńskiego, przedstawiciele lokalnych samorządów i samorządowych jednostek kultury, przedstawiciele organizacji pozarządowych</t>
  </si>
  <si>
    <t>Powiat Łęczyński</t>
  </si>
  <si>
    <t>Al.. Jana Pawła II                               21-010 Łęczna</t>
  </si>
  <si>
    <t xml:space="preserve">liczba uczestników szkoleń </t>
  </si>
  <si>
    <t xml:space="preserve">nakład publikacji </t>
  </si>
  <si>
    <t>liczba godziń doradztwa</t>
  </si>
  <si>
    <t xml:space="preserve">liczba podmiotów objetych doradztwem </t>
  </si>
  <si>
    <t xml:space="preserve">liczba zdjęć </t>
  </si>
  <si>
    <t>Warsztaty, impreza plenerowa</t>
  </si>
  <si>
    <t xml:space="preserve">liczba warsztatów </t>
  </si>
  <si>
    <t>liczba uczestników warsztatu</t>
  </si>
  <si>
    <t xml:space="preserve">Miejsce z duszą - ludzie z pasją </t>
  </si>
  <si>
    <t xml:space="preserve">Zwiększenie udziału zainteresowanych stron we wdrażaniu inicjatyw na rzecz rozwoju obszarów wiejskich. Informowanie społeczeństwa i potencjalnych beneficjentów o polityce rozwoju obszarów wiejskich i wsparciu finansowym.Aktywizacja mieszkańców obszarów wiejskich w celu tworzenia partnerstw na rzecz realizacji projektów nakierowanych na rozwój tych obszarów w skałd których wchodza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wspólpracy partnerskiej dotyczącej rolnictwa i obszarów wiejskich przez podnoszenie poziomu wiedzy w tym zakresie. </t>
  </si>
  <si>
    <t xml:space="preserve">Warsztaty </t>
  </si>
  <si>
    <t>liczba warstatów</t>
  </si>
  <si>
    <t xml:space="preserve">Mieszkancy województwa lubelskiego, gminy Annopol, członkowie KGW Świeciechów, Dąbrowa </t>
  </si>
  <si>
    <t>Koło Gospodyń Wiejskich w Świciechowie Dużym</t>
  </si>
  <si>
    <t>Świeciechów Duży 204         23-235 Świeciechów Duży</t>
  </si>
  <si>
    <t xml:space="preserve">liczba uczestników warstatów  </t>
  </si>
  <si>
    <t>Dobre bo nasze - Fajsławice Naturalne</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</si>
  <si>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 Wspieranie tworzenia sieci współpracy partnerskiej dotyczącej rolnictwa i obszarów wiejskich przez podnoszenie poziomu wiedzy w tym zakresie </t>
  </si>
  <si>
    <t>Warsztaty, konferencja, impreza plenerowa</t>
  </si>
  <si>
    <t>Mieszkańcy obszarów wiejskich z terenu województwa lubelskiego, w tym glownie społeczność gminy Fajsławice</t>
  </si>
  <si>
    <t>Gminne Stowarzyszenie Aktywnych Kobiet w Fajsławicach</t>
  </si>
  <si>
    <t>Fajsławice 107a lok. 1          21-060 Fajsławice</t>
  </si>
  <si>
    <t xml:space="preserve">ilośc konferencji </t>
  </si>
  <si>
    <t xml:space="preserve">ilość szkoleń </t>
  </si>
  <si>
    <t xml:space="preserve">ilośc szkoleń </t>
  </si>
  <si>
    <t>ilość konkursów</t>
  </si>
  <si>
    <t>ilosć uczestników konkursu</t>
  </si>
  <si>
    <t xml:space="preserve">ilość imprez plenerowych </t>
  </si>
  <si>
    <t xml:space="preserve">szacowana liczba uczestników imprezy plemerowej </t>
  </si>
  <si>
    <t>Festiwal edukacyjno-promocyjny  "Na styku Trzech Ziem</t>
  </si>
  <si>
    <t xml:space="preserve">Zwiększenie udziału zainteresowanych stron we wdrażaniu inicjatyw na rzecz rozwoju obszarów wiejskich.Aktywizacja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</si>
  <si>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Impreza plenerowa, szkolenie, konkursy</t>
  </si>
  <si>
    <t>mieszkańcy województwa lubelskiego w tym osoby związane z zielarstwem</t>
  </si>
  <si>
    <t>III,IV</t>
  </si>
  <si>
    <t>Miejski Dom kultury w Belżycach</t>
  </si>
  <si>
    <t xml:space="preserve">ul. Tysiąclecia 26                        24-200 Bełżyce                     </t>
  </si>
  <si>
    <t>Warsztaty, jarmark i  zabawa ludowa</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</si>
  <si>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</si>
  <si>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szkolenie, impreza plenerowa, konkurs</t>
  </si>
  <si>
    <t>mieszkańcy wsi z powiatu ryckiego, rolnicy, lokalni przedsiębiorcy, organizacje pozarzadowe oraz turyści</t>
  </si>
  <si>
    <t>Miejsko-Gminne Centrum Kultury w Rykach</t>
  </si>
  <si>
    <t>ul. Warszawska 11                          08-500 Ryki</t>
  </si>
  <si>
    <t xml:space="preserve">liczba uczestników imprezy plenerowej </t>
  </si>
  <si>
    <t>ilosć uczestników szkoleń</t>
  </si>
  <si>
    <t>ilośc warsztatów</t>
  </si>
  <si>
    <t>ilosć uczestników warsztatu</t>
  </si>
  <si>
    <t>"Prawdziwy smak"czyli kredens  żywności w Gminie Hrubieszów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</si>
  <si>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</si>
  <si>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warsztaty, publikacja</t>
  </si>
  <si>
    <t>członkowie organizacjii pozarzadowych, w szczegolności Koła Gospodyń Wiejskich , osoby młode działające na rzecz rozwoju obszarów wiejskich</t>
  </si>
  <si>
    <t>Stowarzyszenie Kobiet Gminy Hrubieszów Polskie Kwiaty</t>
  </si>
  <si>
    <t>Wołajowice 33                                  22-500 Hrubieszów</t>
  </si>
  <si>
    <t xml:space="preserve">liczba tytułów publikacji </t>
  </si>
  <si>
    <t>Gmina Strzyżewice</t>
  </si>
  <si>
    <t>Strzyżewice 109                 23-107  Strzyżewice</t>
  </si>
  <si>
    <t>Wydanie publikacji promującej jakosc  życia w Gminie Strzyżewice</t>
  </si>
  <si>
    <t xml:space="preserve">Zwiększenie udziału zainteresowanych stron we wdrażaniu inicjatyw na rzecz rozwoju obszarów wiejskich. Podniesienie jakości realizacji programu. 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</si>
  <si>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 xml:space="preserve">Publikacja </t>
  </si>
  <si>
    <t xml:space="preserve">mieszkańcy gminy Strzyżewice, </t>
  </si>
  <si>
    <t>Lokalne Grupy Działania szansą rozwoju Województwa Lubuskiego</t>
  </si>
  <si>
    <t>1/15</t>
  </si>
  <si>
    <t>Przedstawiciele Lubuskiej Sieci LGD oraz przedstawicieli UM</t>
  </si>
  <si>
    <t>Lokalna Grupa Działania Zielone Światło</t>
  </si>
  <si>
    <t>ul. Piastów 10 B, 66 - 600 Krosno Odrzańskie</t>
  </si>
  <si>
    <t>Piknik z Lubuskim LGD nad Odrą</t>
  </si>
  <si>
    <t xml:space="preserve">Cel operacji: zwiększenie rozpoznawalności lubuskich LGD 
i województwa lubuskiego, prezentacja osiągnięć lubuskiej wsi oraz promocja turystyczna obszaru oraz nawiązanie współpracy na rzecz promocji turystki, produktu regionalnego przez LGD. Ukazanie wizerunku regionu, jako miejsca atrakcyjnego do życia i rozwoju zawodowego, w tym promocja dóbr spożywczych wytwarzanych w województwie (regionalnych i lokalnych). TEMAT: Promocja jakości życia na wsi lub promocja wsi jako miejsca do życia i rozwoju zawodowego
</t>
  </si>
  <si>
    <t>stoisko wystawiennicze</t>
  </si>
  <si>
    <t xml:space="preserve">Liczba stoisk wystawienniczych/Szacowana liczba odwiedzających stoiska wystawiennicze </t>
  </si>
  <si>
    <t>1/1000</t>
  </si>
  <si>
    <t>Wystawcy, przedsiębiorcy, przedstawiciele branży turystycznej  z obszaru LGD województwa lubuskiego</t>
  </si>
  <si>
    <t>1</t>
  </si>
  <si>
    <t>Poznaj swego sąsiada – prezentacja produktów tradycyjnych i regionalnych</t>
  </si>
  <si>
    <t>Cel operacji: wzrost rozwoju przedsiębiorczości ukierunkowanej na produkcję produktów regionalnych lub tradycyjnych na obszarach wiejskich na terenie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</si>
  <si>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1/20</t>
  </si>
  <si>
    <t>Producenci produktów regionalnych lub/i tradycyjnych z terenu powiatu żagańskiego oraz przedstawiciele lokalnego samorządu działający na rzecz rozwoju obszarów wiejskich</t>
  </si>
  <si>
    <t>Powiat Żagański</t>
  </si>
  <si>
    <t>ul. Dworcowa 39, 68 - 100 Żagań</t>
  </si>
  <si>
    <t>Młodzi Producenci Rolni</t>
  </si>
  <si>
    <t>Cel operacji: promocja szerokiej współpracy młodych producentów rolnych oraz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i nowych metod rozwoju. TEMAT: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</si>
  <si>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konferencja, konkurs/olimpiada</t>
  </si>
  <si>
    <t>liczba konferencji/liczba uczestników konferencji/liczba konkursów/olimpiad Liczba uczestników konkursów / olimpiad</t>
  </si>
  <si>
    <t>1/50/1/20</t>
  </si>
  <si>
    <t>Uczniowie Zespołów Szkół Centrów Kształcenia Rolniczego z terenu województwa lubuskiego oraz młodzi producenci rolni</t>
  </si>
  <si>
    <t>Związek Młodzieży Wiejskiej</t>
  </si>
  <si>
    <t>ul. Chmielna 6/6, 00-020 Warszawa</t>
  </si>
  <si>
    <t>Konferencja pod nazwą: Ochrona wód i powietrza, uwzględniając wymagania ramowej dyrektywy wodnej, dyrektywy azotanowej, dyrektywy NEC</t>
  </si>
  <si>
    <t>Cel operacji: przekazanie i wymiana wiedzy podczas konferencji z zaproponowanego zakresu tematycznego tj. Ochrona wód i powietrza, uwzględniając wymagania ramowej dyrektywy wodnej, dyrektywy azotanowej, dyrektywy NEC oraz jej późniejsze wykorzystanie w praktyce przez uczestników.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</si>
  <si>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konferencji/liczba uczestników konferencji</t>
  </si>
  <si>
    <t>1/50</t>
  </si>
  <si>
    <t>Lubuski Ośrodek Doradztwa Rolniczego w Kalsku</t>
  </si>
  <si>
    <t>Kalsk 91, 66-100 Sulechów</t>
  </si>
  <si>
    <t>Dożynki Gminne- Przytoczna 2020</t>
  </si>
  <si>
    <t>Cel operacji: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</si>
  <si>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</si>
  <si>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a w szczególności gminy Przytoczna, a przede wszystkim rolnicy i osoby korzystające ze środków Programu Rozwoju Obszarów Wiejskich</t>
  </si>
  <si>
    <t>20 814,00</t>
  </si>
  <si>
    <t>Gmina Przytoczna</t>
  </si>
  <si>
    <t>ul. Rokitniańska 4, 66-340 Przytoczna</t>
  </si>
  <si>
    <t>Nowoczesne rolnictwo w zgodzie z tradycją i ekologią – objazd studyjny</t>
  </si>
  <si>
    <t>Cel operacji: organizacja objazdu studyjnego po wybranych sudeckich gospodarstwach, które podjęły ciekawe i skuteczne inicjatywy na rzecz rozwoju obszarów wiejskich. Wiedza i umiejętności nabyte podczas objazdu skutkować będą nowymi inicjatywami na obszarach wiejskich województwa lubuskiego. TEMAT: Wspieranie rozwoju przedsiębiorczości na obszarach wiejskich przez podnoszenie poziomu wiedzy i umiejętności w obszarach innych niż wskazane w pkt. 4.6</t>
  </si>
  <si>
    <t>liczba wyjazdów studyjnych/liczba uczestników wyjazdów studyjnych</t>
  </si>
  <si>
    <t>1/8</t>
  </si>
  <si>
    <t>Rolnicy z terenu województwa lubuskiego gotowi na zmianę lub rozpoczęcie działalności w oparciu o tradycję, ekologie i zrównoważoną gospodarkę
oraz przedstawiciele Muzeum Etnograficznego w Zielonej Górze</t>
  </si>
  <si>
    <t>Muzeum Etnograficzne w Zielonej Górze-Ochli</t>
  </si>
  <si>
    <t>Zielone targi w Powiecie Żagańskim</t>
  </si>
  <si>
    <t>targi</t>
  </si>
  <si>
    <t>liczba targów/liczba uczestników targów</t>
  </si>
  <si>
    <t>1/1250</t>
  </si>
  <si>
    <t>Wystawcy prezentujący swoje produkty i towary, przedstawiciele stowarzyszeń –prezentujący swoją działalność, animatorzy z terenów wiejskich prowadzący warsztaty wyplatania z wikliny, wyplatania wianków, wykonywania naczyń z gliny</t>
  </si>
  <si>
    <t>17 782,50</t>
  </si>
  <si>
    <t>Targi: Smaki Regionu</t>
  </si>
  <si>
    <t>targi/impreza plenerowa</t>
  </si>
  <si>
    <t xml:space="preserve">liczba targów / imprez plenerowych/Szacowana liczba uczestników targów / imprez plenerowych </t>
  </si>
  <si>
    <t>Mieszkańcy obszarów wiejskich województwa lubuskiego, osoby niepełnosprawne, młodzież, rolnicy, sołtysi i rady sołeckie, członkowie Kół Gospodyń Wiejskich, którzy odwiedzą imprezę</t>
  </si>
  <si>
    <t>Gmina Zwierzyn</t>
  </si>
  <si>
    <t>ul. Wojska Polskiego 8, 66 - 542</t>
  </si>
  <si>
    <t>Poznajemy tradycje naszego regionu - wiem gdzie mieszkam</t>
  </si>
  <si>
    <t>Cel operacji: pokazanie mieszkańcom wsi tradycji, kultury i obyczajów regionu. Poznanie strojów, muzyki i tańca lubuskiego oraz górali bukowińskich. Warsztaty wzbogacą ich wiedzę i pozwolą zwiększyć poczucie tożsamości i przynależności do miejsca swojego zamieszkania. Projekt będzie też przyczyną wyjścia z domu i spotkania się z innymi osobami, a ponadto będzie to wydarzenie kulturalne na terenach wiejskich. TEMAT: Promocja jakości życia na wsi lub promocja wsi jako miejsca do życia i rozwoju zawodowego oraz Upowszechnianie wiedzy w zakresie planowania rozwoju lokalnego z uwzględnieniem potencjału ekonomicznego, społecznego i środowiskowego danego obszaru</t>
  </si>
  <si>
    <t>liczba warsztatów/liczba uczestników</t>
  </si>
  <si>
    <t>2/50</t>
  </si>
  <si>
    <t xml:space="preserve">Rolnicy, ich rodziny, emerytowani rolnicy oraz mieszkańcy wsi szczególnie starsi i niepełnosprawni z terenu województwa lubuskiego </t>
  </si>
  <si>
    <t xml:space="preserve">Koło Gospodyń Wiejskich w Urzutach </t>
  </si>
  <si>
    <t xml:space="preserve"> ul. Brzozowa 2, 66 - 010 Urzuty</t>
  </si>
  <si>
    <t>Rzemiosło artystyczne formą aktywizacji mieszkańców obszarów wiejskich</t>
  </si>
  <si>
    <t>Uczestnicy w wieku emerytalnym</t>
  </si>
  <si>
    <t>II-III</t>
  </si>
  <si>
    <t>Publikacja „Wieś Powiatu Żagańskiego- dziedzictwo i przyszłość”</t>
  </si>
  <si>
    <t>Cel operacji: Promocja rozwoju obszarów wiejskich i prezentacja dorobku wsi poprzez wykonanie i dystrybucję publikacji wśród społeczności Powiatu Żagańskiego. TEMAT: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</si>
  <si>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tytułów publikacji</t>
  </si>
  <si>
    <t xml:space="preserve">Sołectwa w Powiecie Żagańskim, biblioteki miejskie i wiejskie z terenu Powiatu, uczestnicy dożynek wojewódzkich w 2020 r. na terenie Powiatu Żagańskiego, jako nagrody w otwartych konkursach oraz  wśród uczestników, mieszkańców powiatu i województwa   </t>
  </si>
  <si>
    <t>Konkurs ekologiczny pn. ,, Myśl ekologicznie- drugie życie plastiku’’</t>
  </si>
  <si>
    <t>Cel operacji: uświadomienie najmłodszym, że plastik ma kilka żyć i w naszych rękach leży to czy wykorzystamy ten fakt. Motywacja dzieci do twórczego działania i wykorzystania odpadów, co może wpłynąć na późniejszej poszerzenie na większą skalę i zmotywowanie dzieci i ich rodziców do wdrażania w życie dobrych praktyk wykorzystywania plastiku powtórnie.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t>
  </si>
  <si>
    <t>liczba konkursów/liczba uczestników konkursów</t>
  </si>
  <si>
    <t xml:space="preserve">Konkurs otwarty-nieograniczona liczba uczestników,
5 laureatów
</t>
  </si>
  <si>
    <t>Konkurs pn.: Najładniejsze gospodarstwo agroturystyczne województwa lubuskiego w 2020 roku.</t>
  </si>
  <si>
    <t>Liczba konkursów/Liczba uczestników konkursów</t>
  </si>
  <si>
    <t>1/11-15</t>
  </si>
  <si>
    <t>Gospodarstwa agroturystyczne województwa lubuskiego</t>
  </si>
  <si>
    <t>Cel operacji: ożywienie lokalnej tradycji, mobilizacja społeczności lokalnej do wspólnej pracy i wszelkich inicjatyw na rzecz rozwoju obszarów wiejskich.
Promocja wsi jako miejsca do życia, rozwoju i poprawy jakości życia, popularyzacji tradycji kulinarnej i twórczości ludowej i wykreowania pozytywnego wizerunku gminy na rzecz rozwoju wiejskiej działalności gospodarczej.</t>
  </si>
  <si>
    <t>Cel operacji: organizacja warsztatów malarskich i rzeźbiarskich dla środowisk zagrożonych wykluczeniem społecznym, promocja tradycji rzeźbiarskich i malarskich poprzez realizacje warsztatów, edukacja w zakresie regionalnego dziedzictwa kulturowego ze szczególnym uwzględnieniem artystycznej twórczości ludowej, propagowanie powrotu do tradycji wykorzystywanej współcześnie jako nowe formy designu. TEMAT: Upowszechnianie wiedzy w zakresie planowania rozwoju lokalnego z uwzględnieniem potencjału ekonomicznego, społecznego i środowiskowego danego obszaru</t>
  </si>
  <si>
    <t>Konkurs "Produkt Lokalny Podbabiogórza"</t>
  </si>
  <si>
    <t>Włączanie społeczności lokalnej w poprawę jakości życia i stanu dziedzictwa kulturowego Podbabiogórza-dzieki promocji lokalnych produktów społeczność Podbabiogórza przyczyni się do wzmocnienia dorobku kulturowego, zostanie wypromowana działalność twórców ludowych, ich pasje, zaangażowanie w kultywowanie sztuki i rzemiosła ludowego.</t>
  </si>
  <si>
    <t>osoby w różnym wieku od dzieci i młodzieży, w szczególności osoby do 35 roku życia mieszkające na obszarach wiejskich oraz starsze z terenu powiatu suskiego</t>
  </si>
  <si>
    <t>Stowarzyszenie Lokalna Grupa Działania "Podbabiogórze"</t>
  </si>
  <si>
    <t>ul. Adama Mickiewicza 19, 34-200 Sucha Beskidzka</t>
  </si>
  <si>
    <t>Pogłębienie i wymiana wiedzy pomiędzy uczestnikami wyjazdu w zakresie innowacyjnych nowych rozwiązań w przetwórstwie i produkcji żywności w oparciu o wiedzę przekazywaną przez praktyków z Województwa Opolskiego-producentów, przetwórców, sprzedawców sektora rolno-spożywczego.</t>
  </si>
  <si>
    <t>Instytut Rozwoju Obszarów Wiejskich</t>
  </si>
  <si>
    <t>ul. Ł. Górnickiego 3, 31-222 Kraków</t>
  </si>
  <si>
    <t>Magia ziół i miodów w małych gospodarstwach rolnych</t>
  </si>
  <si>
    <t>Przekazywanie wiedzy i umiejętności na temat pozyskiwania i sprzedaży ziół i miodów, czyli produktów które daje nam bogactwo środowiska naturalnego. Przypomniane zostaną również dawne tradycyjne metody stosowania ziół i miodów.</t>
  </si>
  <si>
    <t>Małopolscy rolnicy z powiatu: wadowickiego, tarnowskiego, krakowskiego, nowosądeckiego, właściciele małych gospodarstw rolnych, gospodarstw ekologicznych oraz agroturystycznych, przedstawiciele LGD, przedstawiciele powiatowych zespołów doradztwa rolniczego</t>
  </si>
  <si>
    <t>Małopolska Izba Rolnicza</t>
  </si>
  <si>
    <t>Os. Krakowiaków 45A/15, 31-964 Kraków</t>
  </si>
  <si>
    <t>Warsztaty pieczenia i dekoracji ciast dla Kół Gospodyń Wiejskich z Powiatu Dąbrowskiego</t>
  </si>
  <si>
    <t>Zwiększenie wiedzy KGW na temat przygotowania ciast i dekoracji tych ciast poprzez zorganizowanie warsztatów.</t>
  </si>
  <si>
    <t>przedstawiciele KGW z terenu powiatu dąbrowskiego</t>
  </si>
  <si>
    <t>Stowarzyszenie Samorządów Powiatu Dąbrowskiego</t>
  </si>
  <si>
    <t>ul. Berka Joselewicza 5, 33-200 Dabrowa Tarnowska</t>
  </si>
  <si>
    <t>liczba uczestników wyjazdu studyjnego</t>
  </si>
  <si>
    <t xml:space="preserve">Konkurs "Kultura i folklor Podbabiogórza" </t>
  </si>
  <si>
    <t>osoby w różnym wieku od dzieci i młodzieży, w szczególności osoby do 35 roku życia mieszkające  na obszarach wiejskich oraz starsze z terenu powiatu suskiego</t>
  </si>
  <si>
    <t>Podtrzymywanie tradycji - warsztaty praktyczne dla Kół Gospodyń Wiejskich</t>
  </si>
  <si>
    <t xml:space="preserve">liczba wyjazdów studyjnych </t>
  </si>
  <si>
    <t>Stowarzyszenie Rzeźników i Wędliniarzy RP</t>
  </si>
  <si>
    <t>Innowacyjne formy współpracy i organizacji krótkich łańcuchów dostaw</t>
  </si>
  <si>
    <t>Zwiększenie wiedzy uczestników konferencji w zakresie małego przetwórstwa, krótkich łańcuchów dostaw i innowacyjnych form współpracy w organizacji sprzedaży oraz aktywizacja do podejmowania działań kooperacyjnych.</t>
  </si>
  <si>
    <t>Małopolski Ośrodek Doradztwa Rolniczego z siedzibą w Karniowicach</t>
  </si>
  <si>
    <t>ul. Osiedlowa 9, 32-082 Karniowice</t>
  </si>
  <si>
    <t>100</t>
  </si>
  <si>
    <t>Ochotnica i Tylmanowa w sercu Gorców</t>
  </si>
  <si>
    <t>stoisko wystawiennicze/materiał drukowany</t>
  </si>
  <si>
    <t>liczba stoisk</t>
  </si>
  <si>
    <t>Gmina Ochotnica Dolna</t>
  </si>
  <si>
    <t>Os. Dłubacze 160, 34-452 Ochotnica Dolna</t>
  </si>
  <si>
    <t>szacowana liczba odwiedzających stoisko</t>
  </si>
  <si>
    <t>materiał drukowany</t>
  </si>
  <si>
    <t>EtnoMałopolska - 3 dniowe warsztaty szkoleniowe dla przedstawicielek Kół Gospodyń Wiejskich z Województwa Małopolskiego - strażniczego dziedzictwa kulturowego regionu</t>
  </si>
  <si>
    <t>Uświadomienie regionalne, budowanie rozwoju regionalnego opartego na lokalnym dziedzictwie i na własnej tożsamości. Przybliżenie uczestniczkom tzw. współczesnej filozofii dziedzictwa według, której rozumiane jest ono jako celowa i świadoma obecność przeszłości w teraźniejszości, obecność odziedziczonego z przeszłości posiadającego szczególną wartość zbioru zasobów materialnych i niematerialnych oraz realizowanych na jego bazie praktyk kulturowych danej społeczności.</t>
  </si>
  <si>
    <t>przedstawicielki KGW z Województwa Małopolskiego</t>
  </si>
  <si>
    <t>Wymiana wiedzy i doświadczeń na rzecz rozwoju wsi</t>
  </si>
  <si>
    <t>KGW Kryspinianki</t>
  </si>
  <si>
    <t>Koło Gospodyń Wiejskich "Kryspinianki" w Kryspinowie</t>
  </si>
  <si>
    <t>Kryspinów 164, 32-060 Liszki</t>
  </si>
  <si>
    <t>32</t>
  </si>
  <si>
    <t>16</t>
  </si>
  <si>
    <t>Partnerstwo międzynarodowe szansą na rozwój obszarów wiejskich</t>
  </si>
  <si>
    <t xml:space="preserve">nawiązanie współpracy międzynarodowej; wsparcie rozwoju przedsiębiorczości opartej o produkt lokalny oraz aktywności społecznej mieszkańców na obszarach wiejskich przez podnoszenie poziomu wiedzy i umiejętności </t>
  </si>
  <si>
    <t>członkowie LGD, lokalni liderzy, przedstawiciele stowarzyszeń z obszaru partnerów, osoby bezpośrednio zaangażowane we wdrażanie LSR, przedsiębiorcy oraz pracownicy biura LGD jak również przedstawiciele Partnerów</t>
  </si>
  <si>
    <t xml:space="preserve">
Lokalna Grupa Działania Ziemi Mińskiej</t>
  </si>
  <si>
    <t>ul. Tuwima 2a, lokal U-3
05-300 Mińsk Mazowiecki</t>
  </si>
  <si>
    <t xml:space="preserve">liczba uczestników wyjazdów studyjnych </t>
  </si>
  <si>
    <t>14</t>
  </si>
  <si>
    <t>Przetwórstwo mleka w gospodarstwie rolnym – szansą rozwoju obszarów wiejskich</t>
  </si>
  <si>
    <t xml:space="preserve">podniesienie wiedzy w zakresie technologii, wymagań higienicznych, bezpieczeństwa żywności oraz wymagań prawno-administracyjnych przy zakładaniu działalności z małego przetwórstwa na poziomie własnego gospodarstwa
</t>
  </si>
  <si>
    <t>warsztaty serowarskie</t>
  </si>
  <si>
    <t>8</t>
  </si>
  <si>
    <t>rolnicy i mieszkańcy obszarów wiejskich zainteresowani przetwórstwem mleka</t>
  </si>
  <si>
    <t>Mazowiecki Ośrodek Doradztwa Rolniczego z siedzibą w Warszawie</t>
  </si>
  <si>
    <t xml:space="preserve">ul. Czereśniowa 98, 02-456 Warszawa </t>
  </si>
  <si>
    <t xml:space="preserve">minimum 144 maksimum 160 </t>
  </si>
  <si>
    <t xml:space="preserve">liczba konferencji </t>
  </si>
  <si>
    <t xml:space="preserve">Wyjazd studyjny: „Produkcja wina i soków oraz enoturystyka szansą na rozwój dla gospodarstw z woj. mazowieckiego” </t>
  </si>
  <si>
    <t xml:space="preserve">poznanie nowych technologii, innowacyjnych rozwiązań i uwarunkowań organizacyjnych wynikających z rodzaju prowadzonej działalności rolniczej o zróżnicowanych kierunkach w tym prowadzeniu winnic i enoturystyki </t>
  </si>
  <si>
    <t>rolnicy, producenci rolni, doradcy rolni, przedstawiciele LGD- mieszkańcy obszarów wiejskich województwa mazowieckiego</t>
  </si>
  <si>
    <t>Mazowiecka Izba Rolnicza</t>
  </si>
  <si>
    <t>ul. Wolności 2, 05-804 Parzniew</t>
  </si>
  <si>
    <t>Aktywizacja mieszkańców wsi Gminy Pilawa na rzecz innowacyjnych form przedsiębiorczości</t>
  </si>
  <si>
    <t>podniesienie wiedzy w zakresie działalności gospodarstw agroturystycznych, jak również wytwórców lokalnych produktów ekologicznych</t>
  </si>
  <si>
    <t>wyjazd studyjny, broszura</t>
  </si>
  <si>
    <t xml:space="preserve">rolnicy z terenów wiejskich Gminy Pilawa, przedstawiciele LGD oraz  koordynator </t>
  </si>
  <si>
    <t>Miasto i Gmina Pilawa</t>
  </si>
  <si>
    <t>Al. Wyzwolenia 158, 08-440 Pilawa</t>
  </si>
  <si>
    <t>43</t>
  </si>
  <si>
    <t xml:space="preserve">liczba wydanych broszur, artykułów, publikacji itp. </t>
  </si>
  <si>
    <t>2000</t>
  </si>
  <si>
    <t>Liga Aktywnych Organizacji Pozarządowych</t>
  </si>
  <si>
    <t xml:space="preserve">budowa silnego, aktywnego społeczeństwa w tym rozwój i wzmacnianie potencjału organizacji pozarządowych  na obszarze powiatu radomskiego, przysuskiego, zwoleńskiego </t>
  </si>
  <si>
    <t xml:space="preserve">warsztat, konferencja, konkurs </t>
  </si>
  <si>
    <t>12</t>
  </si>
  <si>
    <t>mieszkańcy obszarów wiejskich, mieszkańcy obszarów miejskich, organizacje pozarządowe, lokalni liderzy, przedstawiciele instytucji kultury i samorządów</t>
  </si>
  <si>
    <t>LGD Stowarzyszenie "Razem dla Radomki"</t>
  </si>
  <si>
    <t>ul. Zielona 127, 26-652 Janiszew</t>
  </si>
  <si>
    <t>110</t>
  </si>
  <si>
    <t>50</t>
  </si>
  <si>
    <t xml:space="preserve">liczba konkursów </t>
  </si>
  <si>
    <t>18</t>
  </si>
  <si>
    <t xml:space="preserve">Produkt lokalny i tradycyjny dla lokalnej społeczności </t>
  </si>
  <si>
    <t xml:space="preserve"> podniesienie poziomu wiedzy mieszkańców województwa mazowieckiego na temat szans rozwoju jakie daje inwestycja w produkt lokalny i tradycyjny</t>
  </si>
  <si>
    <t>3000</t>
  </si>
  <si>
    <t>mieszkańcy województwa mazowieckiego</t>
  </si>
  <si>
    <t>Powiat płocki</t>
  </si>
  <si>
    <t>ul. Bielska 59, 09-400 Płock</t>
  </si>
  <si>
    <t>Integracja społeczna mieszkańców płockiego Mazowsza</t>
  </si>
  <si>
    <t>podniesienie wiedzy w zakresie wdrażania oddolnych inicjatyw społecznych na rzecz integracji społecznej mieszkańców Mazowsza regionu płockiego</t>
  </si>
  <si>
    <t>szkolenie, publikacja</t>
  </si>
  <si>
    <t>3</t>
  </si>
  <si>
    <t xml:space="preserve">mieszkańcy województwa mazowieckiego  zamieszkujący na terenach wiejskich </t>
  </si>
  <si>
    <t>Stowarzyszenie Akademia Praktyki i Innowacji</t>
  </si>
  <si>
    <t>Męczenino 27, 09-451 Męczenino</t>
  </si>
  <si>
    <t>30</t>
  </si>
  <si>
    <t>1000</t>
  </si>
  <si>
    <t>Szlakiem Jabłkowym - Wyjazd studyjny do Austrii</t>
  </si>
  <si>
    <t>podniesienie wiedzy w zakresie rozwoju turystyki na terenach wiejskich z wykorzystaniem potencjału rolniczego, sadowniczego i warzywniczego</t>
  </si>
  <si>
    <t xml:space="preserve">wyjazd studyjny </t>
  </si>
  <si>
    <t xml:space="preserve">rolnicy/sadownicy specjalizujący się w produkcji jabłek- zajmujący się produkcją sadowniczą; osoby/podmioty zajmujące się przetwórstwem owoców i warzyw; przedstawiciele organizacji branżowych związanych z sadownictwem/przetwórstwem owoców i warzyw; właściciele przedsiębiorstw; osoby fizyczne prowadzące działalność gospodarczą; samorządowcy; osoby z obszaru województwa mazowieckiego i podlaskiego
</t>
  </si>
  <si>
    <t>Lokalna Organizacja Turystyczna "LOT nad Bugiem"</t>
  </si>
  <si>
    <t>ul. Berka Joselewicza 3, 08-220 Sarnaki</t>
  </si>
  <si>
    <t>Zielarstwo jako innowacyjna forma przedsiębiorczości na obszarach wiejskich - wyjazd studyjny</t>
  </si>
  <si>
    <t>informowanie oraz zwiększenie zainteresowanych stron we wdrażaniu inicjatyw na rzecz rozwoju obszarów wiejskich poprzez coraz nowsze rozwiązania z zakresu zielarstwa</t>
  </si>
  <si>
    <t>rolnicy i doradcy rolniczy zainteresowani tematyką zielarstwa</t>
  </si>
  <si>
    <t>Współdziałanie rolników szansa ich rozwoju na obszarach Wiejskich Polski</t>
  </si>
  <si>
    <t>zwiększenie udziału uczniów szkół rolniczych we wdrażaniu inicjatyw na rzecz rozwoju obszarów wiejskich, ze szczególnym uwzględnieniem działań wspólnych rolników, takich jak sprzedaż bezpośrednia, RHD, GPR, działanie Współpraca, spółdzielczości czy kooperatyw spożywczych itp.</t>
  </si>
  <si>
    <t>szkolenie, wyjazd studyjny, publikacja elektroniczna</t>
  </si>
  <si>
    <t xml:space="preserve">uczniowie i nauczyciele szkół rolniczych z województwa mazowieckiego </t>
  </si>
  <si>
    <t>Stowarzyszenie Centrum Edukacji Tradycja i Współczesność</t>
  </si>
  <si>
    <t>ul. Komuny Paryskiej 56/48, 30-389  Kraków</t>
  </si>
  <si>
    <t>75</t>
  </si>
  <si>
    <t>liczba targów, imprez plenerowych/ wystaw</t>
  </si>
  <si>
    <t>Miasto i Gmina Serock</t>
  </si>
  <si>
    <t>ul. Rynek 21, 05-140 Serock</t>
  </si>
  <si>
    <t>VII Jarmark Raciąski - operacja o charakterze wystawienniczym</t>
  </si>
  <si>
    <t>promocja produktów oraz  prezentacja rodzimych producentów i organizacji pozarządowych działających na obszarach wiejskich, które zajmują się wytwarzaniem i sprzedażą żywności wysokiej jakości; zwiększenie rozpoznawalności produktów wśród mieszkańców powiatu płońskiego oraz poza jego obszarem; promocja tradycji, zwyczajów i kultury regionu</t>
  </si>
  <si>
    <t>impreza plenerowa, materiał drukowany,  konkurs, inne - baner</t>
  </si>
  <si>
    <t>mieszkańcy Miasta i Gminy Raciąż, Powiatu Płońskiego oraz częściowo Województwa Mazowieckiego – uczestnicy VII Jarmarku, grupy teatralne, ludowe, zespoły artystyczne itp.</t>
  </si>
  <si>
    <t>Miejskie Centrum Kultury, Sportu i Rekreacji im. Ryszarda Kaczorowskiego w Raciążu</t>
  </si>
  <si>
    <t>ul. Parkowa 14, 09-140 Raciąż</t>
  </si>
  <si>
    <t xml:space="preserve">liczba plakatów </t>
  </si>
  <si>
    <t>500</t>
  </si>
  <si>
    <t xml:space="preserve">liczba ulotek </t>
  </si>
  <si>
    <t xml:space="preserve">10000 </t>
  </si>
  <si>
    <t xml:space="preserve">liczba banerów </t>
  </si>
  <si>
    <t xml:space="preserve">II </t>
  </si>
  <si>
    <t>XXVII Olimpiada Wiedzy Rolniczej</t>
  </si>
  <si>
    <t>podniesienie wiedzy i kompetencji młodych rolników, aktywizowanie młodzieży wiejskiej</t>
  </si>
  <si>
    <t>olimpiada</t>
  </si>
  <si>
    <t>liczba olimpiad</t>
  </si>
  <si>
    <t>młodzi rolnicy, mieszkańcy obszarów wiejskich z powiatów: ciechanowskiego, mławskiego, płońskiego, pułtuskiego, żuromińskiego, legionowskiego i nowodworskiego prowadzący gospodarstwa samodzielnie lub wspólnie z rodzicami</t>
  </si>
  <si>
    <t>liczba uczestników olimpiad</t>
  </si>
  <si>
    <t>Warsztaty podnoszące kwalifikacje dla mieszkańców obszaru LGD Natura i kultura</t>
  </si>
  <si>
    <t>zaangażowanie osób starszych, podniesienie kompetencji i nabycie nowych umiejętności oraz przeciwdziałanie wykluczeniu społecznemu i zainicjowanie do większej aktywności lokalnej społeczności</t>
  </si>
  <si>
    <t>mieszkańcy LGD Natura i Kultura, przedstawiciele LGD</t>
  </si>
  <si>
    <t>"LGD Natura i Kultura"</t>
  </si>
  <si>
    <t>ul. Warszawska 28, 05-480 Karczew</t>
  </si>
  <si>
    <t>Olimpiada Wiedzy Rolniczej</t>
  </si>
  <si>
    <t xml:space="preserve">celem operacji jest aktywizacja społeczności wiejskiej do pogłębienia wiedzy rolniczej, lepszego gospodarowania oraz podejmowania inicjatyw w zakresie rozwoju obszarów wiejskich, w tym tworzenia miejsc pracy na terenach wiejskich </t>
  </si>
  <si>
    <t>rolnicy prowadzący gospodarstwa rolne samodzielnie lub wspólnie z rodzicami z terenu powiatów: gostynińskiego, płockiego  i sierpeckiego</t>
  </si>
  <si>
    <t>Promocja najciekawszych obiektów turystyki wiejskiej na Mazowszu</t>
  </si>
  <si>
    <t xml:space="preserve">promocja najciekawszych obiektów turystyki wiejskiej na Mazowszu </t>
  </si>
  <si>
    <t xml:space="preserve">konferencja, materiał drukowany, informacje i publikacje w internecie  </t>
  </si>
  <si>
    <t>mieszkańcy województwa mazowieckiego: właściciele obiektów agroturystycznych i turystyki wiejskiej prezentowanych w przewodniku, Informacje Turystyczne, Ośrodki Doradztwa Rolniczego, Lokalne Grupy Działania, Lokalne Organizacje Turystyczne, branża turystyczna i media</t>
  </si>
  <si>
    <t>Mazowiecka Regionalna Organizacja Turystyczna</t>
  </si>
  <si>
    <t>ul. Nowy Świat 27/2, 00-029 Warszawa</t>
  </si>
  <si>
    <t xml:space="preserve">liczba informacji, publikacji w internecie </t>
  </si>
  <si>
    <t>Budowa produktu turystyki wiejskiej szansą na rozwój obszarów wiejskich gminy Serock</t>
  </si>
  <si>
    <t xml:space="preserve"> podniesienie wiedzy w zakresie sposobów budowania produktu turystyki wiejskiej, podejmowanie inicjatyw na rzecz rozwoju obszarów wiejskich poprzez wykorzystanie potencjału turystycznego gminy
</t>
  </si>
  <si>
    <t>rolnicy z terenu gminy Serock, członkinie Kół Gospodyń Wiejskich działających na terenie gminy,  właściciele gospodarstw agroturystycznych położonych na terenie gminy oraz inne osoby lub członkowie stowarzyszeń zaangażowani w budowanie więzi lokalnych</t>
  </si>
  <si>
    <t>#NasielskaWieś - historie wybrane</t>
  </si>
  <si>
    <t xml:space="preserve">publikacja informacji na temat historii  wybranych wsi z terenu Gminy Nasielsk z uwzględnieniem genezy ich nazw, ciekawostek historycznych przykładów społeczno- kulturalnych, form zrzeszeń ludzi aktywnie działających na terenach wiejskich </t>
  </si>
  <si>
    <t>mieszkańcy gminy Nasielsk</t>
  </si>
  <si>
    <t>Gmina Nasielsk</t>
  </si>
  <si>
    <t>ul. Elektronowa 3, 05-190 Nasielsk</t>
  </si>
  <si>
    <t>Wkład organizacji pozarządowych w zrównoważony rozwój obszarów wiejskich w województwie mazowieckim</t>
  </si>
  <si>
    <t>rozpowszechnienie informacji na temat zakresu, możliwości i wyników działań organizacji pozarządowych na rzecz zrównoważonego rozwoju obszarów wiejskich;  innowacji technicznej; promowania idei smart villages oraz aktywizacji społecznej</t>
  </si>
  <si>
    <t>ekspertyza</t>
  </si>
  <si>
    <t xml:space="preserve">liczba ekspertyz </t>
  </si>
  <si>
    <t>samorządy gminne, powiatowe, wojewódzkie, gminne organizacje i koła zainteresowań, zwłaszcza koła gospodyń wiejskich, jednostki straży pożarnej, Towarzystwo Uniwersytetów Ludowych (oddziały mazowiecki i warszawski), rady i koła seniorów, powiatowe centra pomocy rodzinie oraz sołtysi, opiekunowie społeczni, szkoły rolnicze</t>
  </si>
  <si>
    <t>Muzeum Historii Polskiego Ruchu Ludowego</t>
  </si>
  <si>
    <t>al. Wilanowska 204, 02-730 Warszawa</t>
  </si>
  <si>
    <t>Promocja obszaru partnerstwa LGD Razem dla Rozwoju poprzez publikację projektów grantowych</t>
  </si>
  <si>
    <t xml:space="preserve">promocja dobrych praktyk  zrównoważonego rozwoju obszaru partnerstwa Stowarzyszenia LGD Razem dla Rozwoju </t>
  </si>
  <si>
    <t>mieszkańcy obszarów wiejskich objętych obszarem działalności Stowarzyszenia LGD Razem dla Rozwoju</t>
  </si>
  <si>
    <t>Stowarzyszenie Lokalna Grupa Działania "Razem dla Rozwoju"</t>
  </si>
  <si>
    <t>ul. Rębowska 52 lokal 3,4,6, 09-450 Wyszogród</t>
  </si>
  <si>
    <t>Wsparcie promocji i rozwoju Szlaku Kulinarnego Województwa Opolskiego Opolski Bifyj - przykład dobrej praktyki</t>
  </si>
  <si>
    <t>-</t>
  </si>
  <si>
    <t>Opolska Regionalna Organizacja Turystyczna</t>
  </si>
  <si>
    <t>ul. Żeromskiego 3, 45-053 Opole</t>
  </si>
  <si>
    <t>24</t>
  </si>
  <si>
    <t>stoisko wystawiennicze na imprezie plenerowej</t>
  </si>
  <si>
    <t xml:space="preserve">liczba stoisk wystawienniczych </t>
  </si>
  <si>
    <t xml:space="preserve">członkowie Sieci - szlaku Kulinarnego Województwa Opolskiego Opolski Bifyj, mieszkańcy województwa opolskiego, turyści odwiedzający region </t>
  </si>
  <si>
    <t>szacowana liczba odwiedzających stoisko wystawiennicze na imprezie plenerowej</t>
  </si>
  <si>
    <t>publikacja / materiał drukowany</t>
  </si>
  <si>
    <t>liczba tytułów publikacji / materiałów drukowanych</t>
  </si>
  <si>
    <t>Zechcesz tu zostać</t>
  </si>
  <si>
    <t>CEL i PRZEDMIOT: Promocja obszaru Stowarzyszenia „Brzesko-Oławska Wieś Historyczna” poprzez produkcję i udostępnienie filmu pn. Zechcesz tu zostać prezentującego efekty (przykłady projektów)  wdrażania PROW na obszarze LGD „Brzesko-Oławska Wieś Historyczna” w okresie do 30 października 2020 r.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obszarach innych niż obszar małego przetwórstwa lokalnego czy rozwój zielonej gospodarki, w tym tworzenie nowych miejsc pracy. 4: Promocja jakości życia na wsi lub promocja wsi jako miejsca do rozwoju i życia zawodowego.</t>
  </si>
  <si>
    <t>informacje i publikacje w internecie</t>
  </si>
  <si>
    <t>liczba informacji / publikacji w internecie</t>
  </si>
  <si>
    <t xml:space="preserve">mieszkańcy obszaru działania Stowarzyszenia „Brzesko-Oławska Wieś Historyczna” tj. : mieszkańcy woj. opolskiego (Gmina Lewin Brzeski, Olszanka, Skarbimierz, Grodków) oraz woj. dolnośląskiego (Gmina Oława)
</t>
  </si>
  <si>
    <t>I - IV</t>
  </si>
  <si>
    <t>Stowarzyszenie „Brzesko-Oławska Wieś Historyczna”</t>
  </si>
  <si>
    <t>Krzyżowice 72, 49-332 Olszanka</t>
  </si>
  <si>
    <t>liczba stron internetowych, na których zostanie zamieszczona informacja / publikacja</t>
  </si>
  <si>
    <t>liczba odwiedzin strony internetowej</t>
  </si>
  <si>
    <t>Przedsiębiorcze wsie tematyczne przykładem dla mieszkańców terenu Euro-Country</t>
  </si>
  <si>
    <t>Stowarzyszenie "Euro-Country"</t>
  </si>
  <si>
    <t>ul. Raciborska 4, 47-260 Polska Cerekiew</t>
  </si>
  <si>
    <t>mieszkańcy terenu Euro-Country, turyści</t>
  </si>
  <si>
    <t>Wpływ Produktów Lokalnych na rozwój turystyki</t>
  </si>
  <si>
    <t>Cel: Zwiększenie udziału zainteresowanych stron we wdrażaniu inicjatyw na rzecz rozwoju obszarów wiejskich; mobilizowanie producentów i przetwórców do tworzenia grup producenckich; zwiększenie wiedzy osób zajmujących się turystyką w celu nabycia umiejętności promowania walorów turystycznych i tworzenia oferty obszaru LGD; zdobycie przez producentów produktów lokalnych wiedzy koniecznej do utworzenia Centrum Produktu Lokalnego, co umożliwi rozwój regionu i zwiększenie jego rozpoznawalności. PRZEDMIOT: Przeprowadzenie warsztatów ginących zawodów, zorganizowanie stoiska wystawienniczego z produktów lokalnych podczas imprezy plenerowej oraz zorganizowanie wyjazdu studyjnego  do Czech. TEMATY: 1. Upowszechnianie wiedzy w zakresie tworzenia krótkich łańcuchów dostaw w sektorze rolno-spożywczym.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</si>
  <si>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r>
      <t>liczba warsztatów</t>
    </r>
    <r>
      <rPr>
        <sz val="12"/>
        <color theme="1"/>
        <rFont val="Times New Roman"/>
        <family val="1"/>
        <charset val="238"/>
      </rPr>
      <t/>
    </r>
  </si>
  <si>
    <t xml:space="preserve">turyści, mieszkańcy terenu LGD, osoby odwiedzające Jarmark św. Rity, osoby zajmujące się produktem lokalnym (rękodzielnicy, przetwórcy, osoby zajmujące się turystyką), przedstawiciele Lokalnej Grupy Działania, członkowie gmin
</t>
  </si>
  <si>
    <t>Nyskie Księstwo Jezior i Gór</t>
  </si>
  <si>
    <t>ul. Bracka 7,       48-300 Nysa</t>
  </si>
  <si>
    <t xml:space="preserve">Uzasadnienie wprowadzenia nowej operacji: operacja wybrana do realizacji w ramach konkursu 4/2020 </t>
  </si>
  <si>
    <t>liczba uczestników</t>
  </si>
  <si>
    <t>Kupalnocka w Domaradzkiej Kuźni</t>
  </si>
  <si>
    <t>mieszkańcy Gminy Pokój współpracujący przy organizacji oraz przeprowadzeniu imprezy plenerowej, działacze NGO, mieszkańcy oraz przedsiębiorcy, osoby zainteresowane działalnością na rzecz rozwoju obszarów wiejskich, które poszerzą swoją wiedzę w tym zakresie</t>
  </si>
  <si>
    <t>Gmina Pokój</t>
  </si>
  <si>
    <t>ul. Sienkiewicza 8, 46-034 Pokój</t>
  </si>
  <si>
    <t>szacowana liczba uczestników imprez plenerowych</t>
  </si>
  <si>
    <t>Bogactwo lasów</t>
  </si>
  <si>
    <t>CEL: Promowanie zasobów środowiska i dziedzictwa naturalnego LGD „Kraina Dinozaurów”; informowanie społeczeństwa i potencjalnych beneficjentów o polityce rozwoju obszarów wiejskich i wsparciu finansowym, a także zwiększenie udziału zainteresowanych stron we wdrażaniu inicjatyw na rzecz rozwoju obszarów wiejskich. PRZEDMIOT: Organizacja warsztatów geologicznych, dwóch spotkań, nagranie filmu promującego ciekawe miejsca LGD z emisją w internecie oraz informacja nt. projektu w formie spotu radiowego. TEMATY 1: Aktywizacja mieszkańców obszarów wiejskich w celu tworzenia partnerstw na rzecz realizacji projektów nakierowanych na rozwój tych obszarów, w skład których wchodzą przedstawiciele sektora publicznego, prywatnego oraz organizacji pozarządowych. 2: Upowszechnienie wiedzy w zakresie optymalizacji wykorzystania przez mieszkańców obszarów wiejskich zasobów środowiska naturalnego. 3: Upowszechnianie wiedzy w zakresie dotyczącym zachowania różnorodności genetycznej roślin i zwierząt. 4: Promocja jakości życia na wsi lub promocja wsi jako miejsca do życia i rozwoju zawodowego.</t>
  </si>
  <si>
    <t>Stowarzyszenie Lokalna Grupa Działania "Kraina Dinozaurów"</t>
  </si>
  <si>
    <t>ul. Słowackiego 18, 46-040 Ozimek</t>
  </si>
  <si>
    <t xml:space="preserve">spotkanie </t>
  </si>
  <si>
    <t>liczba spotkań</t>
  </si>
  <si>
    <t>liczba uczestników spotkań</t>
  </si>
  <si>
    <t>spot w radiu</t>
  </si>
  <si>
    <t>liczba spotów w radiu</t>
  </si>
  <si>
    <t>liczba słuchaczy radiowych</t>
  </si>
  <si>
    <t>liczba informacji w internecie</t>
  </si>
  <si>
    <t>liczba stron internetowych</t>
  </si>
  <si>
    <t>1, 3</t>
  </si>
  <si>
    <t>Promocja zrównoważonej turystyki w Gminie Olesno</t>
  </si>
  <si>
    <t>CEL: Promocja tras turystycznych - rowerowych w Gminie Olesno poprzez wykonanie dokumentacji dot. oznakowania tych tras i wydanie publikacji zawierającej opis tras (w tym mapy) oraz atrakcji turystycznych (dziedzictwo materialne i niematerialne, przyrodnicze, kulinarne itp.). PRZEDMIOT: Przygotowanie i druk przewodnika turystycznego wraz z mapą turystyczną. Projekt remontu, likwidacji starych i wytyczenie nowych tras rowerowych na terenie gminy Olesno. TEMATY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Upowszechnianie wiedzy w zakresie planowania rozwoju lokalnego z uwzględnieniem potencjału ekonomicznego, społecznego i środowiskowego danego obszaru.</t>
  </si>
  <si>
    <t xml:space="preserve">publikacja/ materiał drukowany </t>
  </si>
  <si>
    <t xml:space="preserve">mieszkańcy obszarów wiejskich na terenie Gminy Olesno, turyści odwiedzający powiat oleski, w tym z zagranicy </t>
  </si>
  <si>
    <t>Gmina Olesno</t>
  </si>
  <si>
    <t>ul. Pieloka 21,    46-300 Olesno</t>
  </si>
  <si>
    <t xml:space="preserve">ekspertyza </t>
  </si>
  <si>
    <t>rodzaj i liczba</t>
  </si>
  <si>
    <t>Kulinaria i Folklor Wsi Otmuchowskiej</t>
  </si>
  <si>
    <t>CEL: aktywizacja społeczności wiejskiej do działań w zakresie promowania swojego regionu m.in. poprzez wymianę doświadczeń na płaszczyźnie kulinarnej, wymiana wiedzy i doświadczeń między Kołami Gospodyń Wiejskich z Gminy Otmuchów, a także przekazywanie tej wiedzy młodszym pokoleniom. PRZEDMIOT: Operacja polegać będzie na organizacji imprezy plenerowej, konkursu kulinarnego i wydanie publikacji promującej Gminę Otmuchów oraz działalność KGW . TEMAT: 1. Upowszechnianie wiedzy w zakresie optymalizacji wykorzystywania przez mieszkańców obszarów wiejskich zasobów środowiska naturalnego. 2. Promocja jakości życia na wsi lub promocja wsi jako miejsca do życia i rozwoju zawodowego.</t>
  </si>
  <si>
    <t>Stowarzyszenia Kół Gospodyń Wiejskich, które zaprezentują dorobek kulinarny i kulturowy swoich sołectw; młodsze pokolenie Gminy Otmuchów, mieszkańcy Gminy Otmuchów oraz goście wyrażający chęć uczestnictwa w wydarzeniu</t>
  </si>
  <si>
    <t>Gmina Otmuchów</t>
  </si>
  <si>
    <t>ul. Zamkowa 6 43-385 Otmuchów</t>
  </si>
  <si>
    <t>szacunkowa liczba uczestników imprezy plenerowej</t>
  </si>
  <si>
    <t>Wydanie albumu promującego dziedzictwo obszaru działania Stowarzyszenia LGD Dolina Stobrawy</t>
  </si>
  <si>
    <t>CEL i PRZEDMIOT: wzrost wykorzystania historycznych, przyrodniczych, kulturowych zasobów obszaru LGD w kierunku promocji obszaru i  rozwoju ruchu turystycznego oraz zwiększenie wiedzy i kreacja wizerunku obszaru poprzez wykorzystanie turystycznych, przyrodniczych, kulturowych zasobów za pomocą narzędzia promocyjnego i informacyjnego, jakim jest album fotograficzny. TEMAT: 1. Upowszechnianie wiedzy w zakresie optymalizacji wykorzystywania przez mieszkańców obszarów wiejskich zasobów środowiska naturalnego 2. Promocja jakości życia na wsi lub promocja wsi jako miejsca do życia i rozwoju zawodowego. 3. Upowszechnianie wiedzy w zakresie planowania rozwoju lokalnego z uwzględnieniem potencjału ekonomicznego, społecznego i środowiskowego danego obszaru</t>
  </si>
  <si>
    <t xml:space="preserve">mieszkańcy województwa opolskiego, ze szczególnym uwzględnieniem partnerskich gmin; wychowankowie przedszkoli, uczniowie szkół oraz goście i turyści, którzy będą brali udział w wydarzeniach organizowanych na terenie LGD </t>
  </si>
  <si>
    <t>Stowarzyszenie Lokalna Grupa Działania „Dolina Stobrawy”</t>
  </si>
  <si>
    <t>ul. Moniuszki 4
46-200 Kluczbork</t>
  </si>
  <si>
    <t>6</t>
  </si>
  <si>
    <t>liczba stron internetowych, na których zostanie zamieszczona informacja/publikacja</t>
  </si>
  <si>
    <t>Promocja dziedzictwa kulturalnego wsi Jemielnica</t>
  </si>
  <si>
    <t>CEL i PRZEDMIOT: promocja wsi Jemielnicy poprzez ukazanie jej na filmie prezentującym dziedzictwo i walory kulturowe oraz w formie wystawy ukazującej dawny cykl życia na wsi na podstawie „ziarna”. TEMAT: 1. Promocja jakości życia na wsi lub promocja wsi jako miejsca do życia i rozwoju zawodowego.</t>
  </si>
  <si>
    <t>wystawa</t>
  </si>
  <si>
    <t>liczba wystaw</t>
  </si>
  <si>
    <t>mieszkańcy województwa opolskiego</t>
  </si>
  <si>
    <t>Gmina Jemielnica</t>
  </si>
  <si>
    <t>ul. Strzelecka 67 47-133 Jemielnica</t>
  </si>
  <si>
    <t>szacowana liczba uczestników wystawy</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</si>
  <si>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</si>
  <si>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</si>
  <si>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4/27/3/30(27)</t>
  </si>
  <si>
    <t>mieszkańcy obszarów wiejskich, pracownicy i przedstawiciele LGD i LGR, przedsiębiorcy</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</si>
  <si>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</si>
  <si>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</si>
  <si>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</si>
  <si>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</si>
  <si>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liczba tytułów</t>
  </si>
  <si>
    <t>ogół społeczeństwa</t>
  </si>
  <si>
    <t>Lokalna Grupa Działania Nasze Bieszczady</t>
  </si>
  <si>
    <t>ul. 1000-lecia 1, 38-600 Lesko</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</si>
  <si>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</si>
  <si>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</si>
  <si>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t>
  </si>
  <si>
    <t>260</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</si>
  <si>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</si>
  <si>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</si>
  <si>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</si>
  <si>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</si>
  <si>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liczba szkoleń/ liczba uczestników/liczba wyjazdów studyjnych/liczba uczestników</t>
  </si>
  <si>
    <t>1/40/1/20</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</si>
  <si>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</si>
  <si>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</si>
  <si>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</si>
  <si>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</si>
  <si>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1/100/1/3000/1/65/7/2/2000</t>
  </si>
  <si>
    <t>ogół społeczeństwa/rolnicy</t>
  </si>
  <si>
    <t>Ii-III</t>
  </si>
  <si>
    <t>Podkarpacki Ośrodek Doradztwa Rolniczego w Boguchwale</t>
  </si>
  <si>
    <t>Miody wzbogacone dodatkiem ziół i owoców jako nowy produkt dla przetwórstwa miodu na Podkarpaciu</t>
  </si>
  <si>
    <t>Szkolenie, seminarium, warsztat, spotkanie/Publikacja materiał drukowany analiza, ekspertyza, badanie</t>
  </si>
  <si>
    <t>liczba szkoleń/Liczba uczestników/Analizy/badania/liczba tytułów publikacji</t>
  </si>
  <si>
    <t>1/100/6/3/1</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</si>
  <si>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</si>
  <si>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</si>
  <si>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1/200</t>
  </si>
  <si>
    <t>Wyjazd Studyjny do gospodarstw rodzinnych w Bawarii, szansą rozwoju obszarów wiejskich i przeniesienia dobrych praktyk na teren województwa podkarpackiego.</t>
  </si>
  <si>
    <t>liczba wyjazdów studyjnych/liczba uczestników</t>
  </si>
  <si>
    <t>1/45</t>
  </si>
  <si>
    <t>II -  III</t>
  </si>
  <si>
    <t>Podkarpacka Izba Rolnicza</t>
  </si>
  <si>
    <t>36-001 Trzebownisko 615A,</t>
  </si>
  <si>
    <t>Wioski tematyczne szansą rozwoju obszarów podkarpackich Lokalnych Grup Działania</t>
  </si>
  <si>
    <t>4/120/4/80/2/80</t>
  </si>
  <si>
    <t>liderzy LGD</t>
  </si>
  <si>
    <t>Lokalna Grupa Działania "Pogórze Przemysko-Dynowskie"</t>
  </si>
  <si>
    <t>Nienadowa 502A, 37-750 Dubiecko</t>
  </si>
  <si>
    <t>IV Ogólnopolska wystawa królików miejscem spotkania hodowców</t>
  </si>
  <si>
    <t>wystawa/konkurs</t>
  </si>
  <si>
    <t>1/10170/1/70</t>
  </si>
  <si>
    <t>hodowcy królików/ogół społeczeństwa</t>
  </si>
  <si>
    <t>Gminne Święto Chleba w Parku Buczyna</t>
  </si>
  <si>
    <t>Celem operacji jest aktywizacja lokalnej społeczności prowadząca do podejmowania inicjatyw służących wielokierunkowemu rozwojowi miejscowości Góra Ropczycka</t>
  </si>
  <si>
    <t>warsztat/impreza plenerowa</t>
  </si>
  <si>
    <t>1/40/1/900</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</si>
  <si>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</si>
  <si>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</si>
  <si>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</si>
  <si>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</si>
  <si>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1/24</t>
  </si>
  <si>
    <t>Gmina Świlcza</t>
  </si>
  <si>
    <t>36-072 Świlcza 168</t>
  </si>
  <si>
    <t xml:space="preserve">Ekologia - od producenta do konsumenta </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</si>
  <si>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</si>
  <si>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</si>
  <si>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</si>
  <si>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</si>
  <si>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</si>
  <si>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</si>
  <si>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KGW z podkarpacia</t>
  </si>
  <si>
    <t>Gmina Lubaczów</t>
  </si>
  <si>
    <t>ul. Jasna 1, 37-600 Lubaczów</t>
  </si>
  <si>
    <t>Najlepszy rolnik i przedsiębiorca na Podkarpaciu w konkursie AgroLiga 2020, etap wojewódzki</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</si>
  <si>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</si>
  <si>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</si>
  <si>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</si>
  <si>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ul. Suszyckich 9, 36-040 Rzeszów</t>
  </si>
  <si>
    <t>Tu gdzie ziemia dotyka nieba</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</si>
  <si>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</si>
  <si>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</si>
  <si>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</si>
  <si>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</si>
  <si>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</si>
  <si>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Wyjazd studyjny</t>
  </si>
  <si>
    <t>Liczba wyjazdów studyjnych/ Liczba uczestników wyjazdu studyjnego</t>
  </si>
  <si>
    <t>1/min. 24 osoby</t>
  </si>
  <si>
    <t>Podlaskie Forum LGD- wymiana wiedzy i doświadczeń</t>
  </si>
  <si>
    <r>
      <rPr>
        <b/>
        <sz val="11"/>
        <rFont val="Calibri"/>
        <family val="2"/>
        <charset val="238"/>
        <scheme val="minor"/>
      </rPr>
      <t xml:space="preserve">Cel operacji: </t>
    </r>
    <r>
      <rPr>
        <sz val="11"/>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1"/>
        <rFont val="Calibri"/>
        <family val="2"/>
        <charset val="238"/>
        <scheme val="minor"/>
      </rPr>
      <t>Przedmiot operacji:</t>
    </r>
    <r>
      <rPr>
        <sz val="11"/>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1"/>
        <rFont val="Calibri"/>
        <family val="2"/>
        <charset val="238"/>
        <scheme val="minor"/>
      </rPr>
      <t>Temat operacji</t>
    </r>
    <r>
      <rPr>
        <sz val="11"/>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</si>
  <si>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Liczba konferencji/ Liczba uczestników konferencji</t>
  </si>
  <si>
    <t>1/40</t>
  </si>
  <si>
    <t xml:space="preserve">Pracownicy biur oraz członkowie Lokalnych Grup Działania z województwa podlaskiego, jak też przedstawiciele Urzędu Marszałkowskiego Województwa Podlaskiego, MRiRW oraz ARiMR. </t>
  </si>
  <si>
    <t>Stowarzyszenie „Lokalna Grupa Działania – Kanał Augustowski”</t>
  </si>
  <si>
    <t xml:space="preserve">Augustów,
ul. Nowomiejska 41,
16-300 Augustów
</t>
  </si>
  <si>
    <t>Produkt lokalny szansą na rozwój Podlasia Nadbużańskiego</t>
  </si>
  <si>
    <r>
      <rPr>
        <b/>
        <sz val="11"/>
        <rFont val="Calibri"/>
        <family val="2"/>
        <charset val="238"/>
        <scheme val="minor"/>
      </rPr>
      <t xml:space="preserve">Cel operacji: </t>
    </r>
    <r>
      <rPr>
        <sz val="11"/>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1"/>
        <rFont val="Calibri"/>
        <family val="2"/>
        <charset val="238"/>
        <scheme val="minor"/>
      </rPr>
      <t xml:space="preserve">Przedmiot operacji: </t>
    </r>
    <r>
      <rPr>
        <sz val="11"/>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1"/>
        <rFont val="Calibri"/>
        <family val="2"/>
        <charset val="238"/>
        <scheme val="minor"/>
      </rPr>
      <t>Temat operacji</t>
    </r>
    <r>
      <rPr>
        <sz val="11"/>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</si>
  <si>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 xml:space="preserve">* Osoby/podmioty zajmujące się produkcją i promocją produktów lokalnych ( w tym przedsiębiorcy, organizacje pozarządowe).
* Samorządowcy, przedstawiciele jst, ośrodków kultury.
</t>
  </si>
  <si>
    <t>LOKALNA ORGANIZACJA TURYSTYCZNA "LOT NAD BUGIEM”</t>
  </si>
  <si>
    <t xml:space="preserve">Sarnaki,
ul. Berka Joselewicza 3, 
08-220 Sarnaki
</t>
  </si>
  <si>
    <t>Smaki regionu</t>
  </si>
  <si>
    <r>
      <rPr>
        <b/>
        <sz val="11"/>
        <rFont val="Calibri"/>
        <family val="2"/>
        <charset val="238"/>
        <scheme val="minor"/>
      </rPr>
      <t>Cel operacji:</t>
    </r>
    <r>
      <rPr>
        <sz val="11"/>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1"/>
        <rFont val="Calibri"/>
        <family val="2"/>
        <charset val="238"/>
        <scheme val="minor"/>
      </rPr>
      <t>Przedmiot operacji:</t>
    </r>
    <r>
      <rPr>
        <sz val="11"/>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1"/>
        <rFont val="Calibri"/>
        <family val="2"/>
        <charset val="238"/>
        <scheme val="minor"/>
      </rPr>
      <t>Temat operacji</t>
    </r>
    <r>
      <rPr>
        <sz val="11"/>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</si>
  <si>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</si>
  <si>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</si>
  <si>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</si>
  <si>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</si>
  <si>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</si>
  <si>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</si>
  <si>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</si>
  <si>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r>
      <rPr>
        <b/>
        <sz val="11"/>
        <rFont val="Calibri"/>
        <family val="2"/>
        <charset val="238"/>
        <scheme val="minor"/>
      </rPr>
      <t>Cel operacji:</t>
    </r>
    <r>
      <rPr>
        <sz val="11"/>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1"/>
        <rFont val="Calibri"/>
        <family val="2"/>
        <charset val="238"/>
        <scheme val="minor"/>
      </rPr>
      <t xml:space="preserve"> Przedmiot operacji:</t>
    </r>
    <r>
      <rPr>
        <sz val="11"/>
        <rFont val="Calibri"/>
        <family val="2"/>
        <charset val="238"/>
        <scheme val="minor"/>
      </rPr>
      <t xml:space="preserve"> Wykonanie spotu reklamowego na temat roślin bobowatych jako cennego źródła białka i pożytku pszczelego. </t>
    </r>
    <r>
      <rPr>
        <b/>
        <sz val="11"/>
        <rFont val="Calibri"/>
        <family val="2"/>
        <charset val="238"/>
        <scheme val="minor"/>
      </rPr>
      <t>Temat operacji:</t>
    </r>
    <r>
      <rPr>
        <sz val="11"/>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</si>
  <si>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</si>
  <si>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</si>
  <si>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</si>
  <si>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</si>
  <si>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</si>
  <si>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</si>
  <si>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Podlaska Regionalna Organizacja Turystyczna</t>
  </si>
  <si>
    <t>Białystok, ul. Malmeda 6, 15-440 Białystok</t>
  </si>
  <si>
    <t>„Kreowanie marki (branding) w agroturystyce” - szkolenia</t>
  </si>
  <si>
    <r>
      <rPr>
        <b/>
        <sz val="11"/>
        <rFont val="Calibri"/>
        <family val="2"/>
        <charset val="238"/>
        <scheme val="minor"/>
      </rPr>
      <t>Cel operacji:</t>
    </r>
    <r>
      <rPr>
        <sz val="11"/>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1"/>
        <rFont val="Calibri"/>
        <family val="2"/>
        <charset val="238"/>
        <scheme val="minor"/>
      </rPr>
      <t xml:space="preserve"> Przedmiot operacji:</t>
    </r>
    <r>
      <rPr>
        <sz val="11"/>
        <rFont val="Calibri"/>
        <family val="2"/>
        <charset val="238"/>
        <scheme val="minor"/>
      </rPr>
      <t xml:space="preserve"> Ogranizacja szkolenia z zakresu promocji, sprzedaży oraz marketingu turystyki wiejskiej za pomocą narzędzi internetowych.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zakresie;Wspieranie tworzenia sieci współpracy partnerskiej dotyczącej rolnictwa i obszarów wiejskich przez podnoszenie poziomu wiedzy w tym zakresie. </t>
    </r>
  </si>
  <si>
    <t>Szkolenie</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</si>
  <si>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</si>
  <si>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</si>
  <si>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</si>
  <si>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 xml:space="preserve">Inwentaryzacja gospodarstw agroturystycznych na terenie województwa podlaskiego </t>
  </si>
  <si>
    <r>
      <rPr>
        <b/>
        <sz val="11"/>
        <rFont val="Calibri"/>
        <family val="2"/>
        <charset val="238"/>
        <scheme val="minor"/>
      </rPr>
      <t xml:space="preserve">Cel operacji: </t>
    </r>
    <r>
      <rPr>
        <sz val="11"/>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1"/>
        <rFont val="Calibri"/>
        <family val="2"/>
        <charset val="238"/>
        <scheme val="minor"/>
      </rPr>
      <t xml:space="preserve">Przedmiot operacji: </t>
    </r>
    <r>
      <rPr>
        <sz val="11"/>
        <rFont val="Calibri"/>
        <family val="2"/>
        <charset val="238"/>
        <scheme val="minor"/>
      </rPr>
      <t xml:space="preserve">Wykonanie inwentaryzacja gospodarstw agroturystycznych na terenie województwa podlaskiego. </t>
    </r>
    <r>
      <rPr>
        <b/>
        <sz val="11"/>
        <rFont val="Calibri"/>
        <family val="2"/>
        <charset val="238"/>
        <scheme val="minor"/>
      </rPr>
      <t xml:space="preserve">Temat operacji: </t>
    </r>
    <r>
      <rPr>
        <sz val="11"/>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</si>
  <si>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t>Analiza/Badanie</t>
  </si>
  <si>
    <t>Liczba analiz/Badań</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</si>
  <si>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</si>
  <si>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</si>
  <si>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r>
      <rPr>
        <b/>
        <sz val="11"/>
        <rFont val="Calibri"/>
        <family val="2"/>
        <charset val="238"/>
        <scheme val="minor"/>
      </rPr>
      <t xml:space="preserve">Cel operacji: </t>
    </r>
    <r>
      <rPr>
        <sz val="11"/>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1"/>
        <rFont val="Calibri"/>
        <family val="2"/>
        <charset val="238"/>
        <scheme val="minor"/>
      </rPr>
      <t>Przedmiot operacji:</t>
    </r>
    <r>
      <rPr>
        <sz val="11"/>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</si>
  <si>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</si>
  <si>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</si>
  <si>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Lokalna Grupa Działania „Puszcza Białowieska”</t>
  </si>
  <si>
    <t>Hajnówka, ul. A. Zina 1, 17-200 Hajnówka</t>
  </si>
  <si>
    <t>Wakacje w Gminie Grajewo</t>
  </si>
  <si>
    <r>
      <rPr>
        <b/>
        <sz val="11"/>
        <rFont val="Calibri"/>
        <family val="2"/>
        <charset val="238"/>
        <scheme val="minor"/>
      </rPr>
      <t>Cel operacji:</t>
    </r>
    <r>
      <rPr>
        <sz val="11"/>
        <rFont val="Calibri"/>
        <family val="2"/>
        <charset val="238"/>
        <scheme val="minor"/>
      </rPr>
      <t xml:space="preserve"> Celem operacji jest aktywizacja mieszkańców wsi oraz promowanie jakości życia na wsi wśród uczestników operacji – dzieci i młodzieży. </t>
    </r>
    <r>
      <rPr>
        <b/>
        <sz val="11"/>
        <rFont val="Calibri"/>
        <family val="2"/>
        <charset val="238"/>
        <scheme val="minor"/>
      </rPr>
      <t xml:space="preserve">Przedmiot operacji: </t>
    </r>
    <r>
      <rPr>
        <sz val="11"/>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1"/>
        <rFont val="Calibri"/>
        <family val="2"/>
        <charset val="238"/>
        <scheme val="minor"/>
      </rPr>
      <t xml:space="preserve">Temat operacji: </t>
    </r>
    <r>
      <rPr>
        <sz val="11"/>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</si>
  <si>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</si>
  <si>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</si>
  <si>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</si>
  <si>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</si>
  <si>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</si>
  <si>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</si>
  <si>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Przedsiębiorcza wieś – aktywizacja społeczności lokalnej z obszarów wiejskich</t>
  </si>
  <si>
    <r>
      <rPr>
        <b/>
        <sz val="11"/>
        <rFont val="Calibri"/>
        <family val="2"/>
        <charset val="238"/>
        <scheme val="minor"/>
      </rPr>
      <t>Cel operacji:</t>
    </r>
    <r>
      <rPr>
        <sz val="11"/>
        <rFont val="Calibri"/>
        <family val="2"/>
        <charset val="238"/>
        <scheme val="minor"/>
      </rPr>
      <t xml:space="preserve"> Celem operacji jest aktywizacja 320 mieszkańców wsi w wieku 55+ z terenu województwa podlaskiego na rzecz podejmowania inicjatyw służących włączeniu społecznemu osób starszych poprzez wspieranie rozwoju przedsiębiorczości na obszarach wiejskich w terminie od 1 lutego 2020r. do 31 października 2020 r. </t>
    </r>
    <r>
      <rPr>
        <b/>
        <sz val="11"/>
        <rFont val="Calibri"/>
        <family val="2"/>
        <charset val="238"/>
        <scheme val="minor"/>
      </rPr>
      <t xml:space="preserve">Przedmiot operacji: </t>
    </r>
    <r>
      <rPr>
        <sz val="11"/>
        <rFont val="Calibri"/>
        <family val="2"/>
        <charset val="238"/>
        <scheme val="minor"/>
      </rPr>
      <t xml:space="preserve">Operacja zakłada organizację cyklu bezpłatnych warsztatów, seminarium podsumowującego oraz konkursu. Formy wsparcia proponowane w operacji przyczynią się do aktywizacji zawodowej mieszkańców wsi, którzy podniosą wiedzę i umiejętności m.in. jak łączyć pasje i zainteresowania z pracą zawodową, uświadomią seniorom, że mogą czerpać zyski z tego co potrafią robić, podniosą wiedzę z możliwości prowadzenia własnej działalności, nawiązywania grup inicjatywnych, partnerstw, podniosą wiedzę jak walczyć z wyłączeniem społecznym co przyczyni się do aktywizacji społeczno-zawodowej tej grupy i podniesie jakość i poziom ich życia.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4.7; Promocja jakości życia na wsi lub promocja wsi jako miejsca do życia i rozwoju zawodowego; Wspieranie tworzenia sieci współpracy partnerskiej dotyczącej rolnictwa i obszarów wiejskich przez podnoszenie poziomu wiedzy w tym zakresie. </t>
    </r>
  </si>
  <si>
    <t>Warsztaty/ Spotkanie podsumowujące/ Konkurs</t>
  </si>
  <si>
    <t>Liczba warsztatów/ Liczba uczestników warsztatów/ Liczba spotkań/ Liczba uczestników spotkań/ Liczba konkursów/ Liczba uczestników konkursów</t>
  </si>
  <si>
    <t>min. 4/ 320/ 1/ 320/ 1/ 40</t>
  </si>
  <si>
    <t>Grupą docelową operacji są osoby starsze w wieku 55+ zamieszkujące teren województwa podlaskiego.</t>
  </si>
  <si>
    <t>Podlaski Uniwersytet Trzeciego Wieku</t>
  </si>
  <si>
    <t>Białystok, ul. Warszawska 44 lok. 1/III P.,         15-077 Białystok</t>
  </si>
  <si>
    <t>Kulinarne szranki Kół Gospodyń Wiejskich</t>
  </si>
  <si>
    <r>
      <rPr>
        <b/>
        <sz val="11"/>
        <rFont val="Calibri"/>
        <family val="2"/>
        <charset val="238"/>
        <scheme val="minor"/>
      </rPr>
      <t>Cel operacji:</t>
    </r>
    <r>
      <rPr>
        <sz val="11"/>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1"/>
        <rFont val="Calibri"/>
        <family val="2"/>
        <charset val="238"/>
        <scheme val="minor"/>
      </rPr>
      <t xml:space="preserve">Przedmiot operacji:  </t>
    </r>
    <r>
      <rPr>
        <sz val="11"/>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1"/>
        <rFont val="Calibri"/>
        <family val="2"/>
        <charset val="238"/>
        <scheme val="minor"/>
      </rPr>
      <t xml:space="preserve">Temat operacji: </t>
    </r>
    <r>
      <rPr>
        <sz val="11"/>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</si>
  <si>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</si>
  <si>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</si>
  <si>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</si>
  <si>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</si>
  <si>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</si>
  <si>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Boćki, ul. Plac Armii Krajowej 3, 17-111 Boćki</t>
  </si>
  <si>
    <t>Spotkania akordeonowe</t>
  </si>
  <si>
    <t>Warsztaty</t>
  </si>
  <si>
    <t>Liczba warsztatów/ Liczba uczestników warsztatów</t>
  </si>
  <si>
    <t>2/40</t>
  </si>
  <si>
    <t>Grupą docelową będą dzieci i  młodzież oraz dorośli</t>
  </si>
  <si>
    <t>Stowarzyszenie Przyjaciół Szkoły Muzycznej I stopnia im. Wojciecha Kilara w Siemiatyczach Wokaliza</t>
  </si>
  <si>
    <t>Siemiatycze, ul. Legionów Piłsudskiego 1, 17-300 Siemiatycze</t>
  </si>
  <si>
    <r>
      <t xml:space="preserve">Cel operacji: </t>
    </r>
    <r>
      <rPr>
        <sz val="11"/>
        <rFont val="Calibri"/>
        <family val="2"/>
        <charset val="238"/>
        <scheme val="minor"/>
      </rPr>
      <t xml:space="preserve">Głównym celem operacji jest aktywizacja mieszkańców obszarów wiejskich, poprzez zintegrowanie środowiska akordeonistów mieszkających na terenie objętym LGD, nauki gry oraz rozwoju muzycznego uczniów grających na akordeonie w Szkole Muzycznej I stopnia im. Wojciecha Kilara w Siemiatyczach oraz amatorów grających na akordeonie. </t>
    </r>
    <r>
      <rPr>
        <b/>
        <sz val="11"/>
        <rFont val="Calibri"/>
        <family val="2"/>
        <charset val="238"/>
        <scheme val="minor"/>
      </rPr>
      <t xml:space="preserve">Przedmiot operacji: </t>
    </r>
    <r>
      <rPr>
        <sz val="11"/>
        <rFont val="Calibri"/>
        <family val="2"/>
        <charset val="238"/>
        <scheme val="minor"/>
      </rPr>
      <t xml:space="preserve">Organizacja warsztatów przez Stowarzyszenie Przyjaciół Szkoły Muzycznej I stopnia im. Wojciecha Kilara w Siemiatyczach Wokaliza jest operacja, która ma na celu włączenie w życie społeczne Siemiatycz oraz powiatu siemiatyckiego, rozwinąć i pobudzić inicjatywy lokalne w społecznościach mieszkańców powiatu oraz stowarzyszeń. Operacja poprawi dostęp mieszkańców do kultury oraz poprawi jakość ich życia, co z pewnością poprawi atrakcyjność regionu i wzmocni kapitał społeczny na jego terenach. Projekt pobudzi z pewnością także innych mieszkańców i stowarzyszenia do dalszych inicjatyw na rzecz włączenia społecznego oraz wskaże możliwość prezentacji swoich umiejętności, a co za tym idzie pokaże możliwość wzmocnienia dochodu budżetu domowego. </t>
    </r>
    <r>
      <rPr>
        <b/>
        <sz val="11"/>
        <rFont val="Calibri"/>
        <family val="2"/>
        <charset val="238"/>
        <scheme val="minor"/>
      </rPr>
      <t xml:space="preserve"> Temat operacji: </t>
    </r>
    <r>
      <rPr>
        <sz val="11"/>
        <rFont val="Calibri"/>
        <family val="2"/>
        <charset val="238"/>
        <scheme val="minor"/>
      </rPr>
      <t>Promocja jakości życia na wsi lub promocja wsi jako miejsca do życia i rozwoju zawodowego</t>
    </r>
  </si>
  <si>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</si>
  <si>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</si>
  <si>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</si>
  <si>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</si>
  <si>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Stowarzyszenie Północnokaszubska Lokalna Grupa Rybacka</t>
  </si>
  <si>
    <t>ul. Portowa 15, 84-120 Władysławowo</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</si>
  <si>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</si>
  <si>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</si>
  <si>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Pomorski Ośrodek Doradztwa Rolniczego w Lubaniu</t>
  </si>
  <si>
    <t>Lubań, ul. T. Maderskiego 3, 83-422 Nowy Barkoczyn</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</si>
  <si>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</si>
  <si>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</si>
  <si>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mieszkańcy gminy Dębnica Kaszubska</t>
  </si>
  <si>
    <t>Gmina Dębnica Kaszubska</t>
  </si>
  <si>
    <t>ul. Ks. A. Kani 16 a, 76-248 Dębnica Kaszubska</t>
  </si>
  <si>
    <t>II Pomorska Spartakiada Kulturalno-Rekreacyjna Kół Gospodyń Wiejskich</t>
  </si>
  <si>
    <t>koła gospodyń wiejskich z województwa pomorskiego</t>
  </si>
  <si>
    <t>Gminny Ośrodek Kultury, Sportu i Rekreacji w Chmielnie</t>
  </si>
  <si>
    <t>ul. Gryfa Pomorskiego 20, 83-333 Chmielno</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</si>
  <si>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</si>
  <si>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</si>
  <si>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</si>
  <si>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</si>
  <si>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</si>
  <si>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</si>
  <si>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</si>
  <si>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</si>
  <si>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</si>
  <si>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</si>
  <si>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Stowarzyszenie Lokalna Grupa Działania Ziemi Człuchowskiej</t>
  </si>
  <si>
    <t>ul. Ogrodowa 26,                    77-310 Debrzno</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</si>
  <si>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</si>
  <si>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</si>
  <si>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</si>
  <si>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</si>
  <si>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</si>
  <si>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</si>
  <si>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</si>
  <si>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</si>
  <si>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</si>
  <si>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Liczba tytułów publikacji</t>
  </si>
  <si>
    <t>2</t>
  </si>
  <si>
    <t>GRUPĄ DOCELOWĄ SĄ PRODUCENCI ROLNI, DORADZTWO ROLNICZE, FIRMY HANDLOWO- NASIENNE, INSTYTUCJE OBSŁUGUJĄCE SEKTOR ROLNY W WOJ. ŚLĄSKIM</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</si>
  <si>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</si>
  <si>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</si>
  <si>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</si>
  <si>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</si>
  <si>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</si>
  <si>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</si>
  <si>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1. 1/110                            2. 1/50</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</si>
  <si>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</si>
  <si>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Stowarzyszenie "Partnerstwo Północnej Jury"</t>
  </si>
  <si>
    <t>ul. Szkolna 2                                          42-253 Janów</t>
  </si>
  <si>
    <t>Konkurs</t>
  </si>
  <si>
    <t xml:space="preserve">Szkolenie/ seminarium/ warsztat/ spotkanie </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</si>
  <si>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</si>
  <si>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</si>
  <si>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 xml:space="preserve">Liczba konferencji / Liczba uczestników/ w tym: liczba  doradców </t>
  </si>
  <si>
    <t>1/80/2</t>
  </si>
  <si>
    <t>Grupa docelowa konferencji to pszczelarze zrzeszeni i niezrzeszeni w kolach pszczelarskich województwa śląskiego i województwa małopolskiego</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</si>
  <si>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</si>
  <si>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</si>
  <si>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</si>
  <si>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</si>
  <si>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</si>
  <si>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</si>
  <si>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2/ 40/ 2/ 4</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</si>
  <si>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</si>
  <si>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Śląski Ośrodek Doradztwa Rolniczego w Częstochowie</t>
  </si>
  <si>
    <t>ul. Wyszyńskiego 70/126 42-200 Częstochowa</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</si>
  <si>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</si>
  <si>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</si>
  <si>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</si>
  <si>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</si>
  <si>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1. 1 / 900              2. 1                   3a.  2/ ok. 200 tys                             3b. 1/ ok 1 mln  </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</si>
  <si>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</si>
  <si>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</si>
  <si>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</si>
  <si>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</si>
  <si>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</si>
  <si>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</si>
  <si>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ul. Chmielna 6/6                             00-020 Warszawa</t>
  </si>
  <si>
    <t>Impreza plenerowa</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</si>
  <si>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</si>
  <si>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</si>
  <si>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</si>
  <si>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</si>
  <si>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</si>
  <si>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</si>
  <si>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</si>
  <si>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</si>
  <si>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</si>
  <si>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</si>
  <si>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1. 1/ 50                 2. 10</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</si>
  <si>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</si>
  <si>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</si>
  <si>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</si>
  <si>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</si>
  <si>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</si>
  <si>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</si>
  <si>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</si>
  <si>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</si>
  <si>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</si>
  <si>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</si>
  <si>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</si>
  <si>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liczba uczestników wyjazdu studyjnego,   konferencji</t>
  </si>
  <si>
    <t xml:space="preserve">35 / 120                                                       </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</si>
  <si>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</si>
  <si>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</si>
  <si>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</si>
  <si>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</si>
  <si>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</si>
  <si>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</si>
  <si>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</si>
  <si>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</si>
  <si>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</si>
  <si>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45 / 45</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</si>
  <si>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</si>
  <si>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</si>
  <si>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</si>
  <si>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</si>
  <si>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</si>
  <si>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</si>
  <si>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Świętokrzyski Ośrodek Doradztwa Rolniczego w Modliszewicach</t>
  </si>
  <si>
    <t>Modliszewice ul. Piotrkowska 30; 26-200 Końskie</t>
  </si>
  <si>
    <t>Targi</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</si>
  <si>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</si>
  <si>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</si>
  <si>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</si>
  <si>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</si>
  <si>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</si>
  <si>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</si>
  <si>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</si>
  <si>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</si>
  <si>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 xml:space="preserve">Celowość zadania jest uniwersalna, przeznaczona dla każdej grupy odbiorców, niezależnie od wieku. Osoby odwiedzające branżowe Targi Agroturystyczne są nastawione na zdobycie konkretnej i interesującej ich wiedzy. </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</si>
  <si>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</si>
  <si>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 xml:space="preserve">liczba uczestników warsztatów, imprezy plenerowej </t>
  </si>
  <si>
    <t>288  / 550</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</si>
  <si>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</si>
  <si>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</si>
  <si>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</si>
  <si>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Festiwal „Dawne Sztuki  Świętokrzyskiej Wsi"  w Bałtowie” </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</si>
  <si>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</si>
  <si>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</si>
  <si>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</si>
  <si>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</si>
  <si>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35 / 9</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</si>
  <si>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</si>
  <si>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Wymiana doświadczeń pomiędzy Lokalnymi Grupami Dzialania szansą na rozwój obszarów wiejskich</t>
  </si>
  <si>
    <t>Organizacja wyjazdu studyjnego dla osób z obszaru działania Stowarzyszenia "Solidarni w Partnertwie" mającego na celu wzrost wiedzy umożliwiający wdrożenie rozwiązań i dobrych praktyk na obszarze LGD Stowarzyszenia "Solidarni w Partnerstwie"</t>
  </si>
  <si>
    <t>Liczba wyjazdów studyjnych</t>
  </si>
  <si>
    <t>Osoby z obszaru działania Stowarzyszenia "Solidarni w Partnerstwie" reprezentujące różne sektory (społeczny, gospodarczy i publiczny), liderzy - osoby mające największy wpływ na lokalną społeczność</t>
  </si>
  <si>
    <t>II,III, IV</t>
  </si>
  <si>
    <t>Stowarzyszenie "Solidarni w Partnerstwie"</t>
  </si>
  <si>
    <t>ul. Główna 3, 62-571 Stare Miasto</t>
  </si>
  <si>
    <t>Liczba uczestników</t>
  </si>
  <si>
    <t>40</t>
  </si>
  <si>
    <t>w tym przedstawicieli LGD</t>
  </si>
  <si>
    <t>Współpraca międzyterytorialna LGD impulsem rozwoju</t>
  </si>
  <si>
    <t>Organizacja wyjazdu studyjnego reprezentantów lokalnego partnerstwa LGD "Wielkopolska z wyobraźnią mającego na celu poszerzenie ich wiedzy oraz aktywizację w zakresie współpracy i lepszego wykorzystania zasobów LGD jako produktu turystycznego na rzecz podejmowania inicjatyw w zakresie rozwoju obszarów wiejskich poprzez nawiązanie kontaktu i wymianę doświadczeń z innym partnerstwem lokalnym</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</si>
  <si>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</si>
  <si>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II, III</t>
  </si>
  <si>
    <t>Stowarzyszenie "Wielkopolska z Wyobraźnią"</t>
  </si>
  <si>
    <t>ul. Stary Rynek 11,
 63-720 Koźmin Wielkopolski</t>
  </si>
  <si>
    <t>Wyjazd studyjny LGD na rzecz tworzenia sieci kontaktów i wzmacniania współpracy</t>
  </si>
  <si>
    <t>Organizacja wyjazdu studyjnego w celu promowania życia na wsi, posniesienia poziomu wiedzy i świadomości na temat ochrony środowiska a także upowszzechniania wiedzy w zakresie planowania rozwoju lokalnego z uwzględnieniem potencjału, społeczecznego i środowiskowego oraz wymiany doświdczeń pomiędzy LGD "Między Ludźmi i Jeziorami" a LGD "Krajna Złotowska"</t>
  </si>
  <si>
    <t>Osoby z obszaru działania Lokalnej Grupy Działania "Między Ludźmi i Jeziorami".</t>
  </si>
  <si>
    <t>Między Ludźmi i Jeziorami</t>
  </si>
  <si>
    <t>Plac Wolności 2, 
62-530 Kazimierz Biskupi</t>
  </si>
  <si>
    <t>45</t>
  </si>
  <si>
    <t>10</t>
  </si>
  <si>
    <t>w tym: liczba doradców</t>
  </si>
  <si>
    <t>30 lat samorządu, 750 lat Rozdrażewa –  doświadczenia i wyzwania w rozwoju obszarów wiejskich</t>
  </si>
  <si>
    <t>Organizacja konferencji oraz wydanie ulotki w fomie drukowanej i elektronicznej w celu zwiększenia zaangażowania zainteresowanych stron we wdrażaniu zinicjatyw na rzecz rozwoju oprzerów wiejskich poprzez zwiększanie wiedzy w zakresie zrównoważonego planowania i zarządzania rozwojem jednostek wiejskich; współpracy lokalnych liderów oraz promocji obszarów wiejskich i informacji o rezultatach tych działań  z terenu powiatu krotoszyńskiego i gostyńskiego.</t>
  </si>
  <si>
    <t>Konferencja/kongres</t>
  </si>
  <si>
    <t>Liczba konferencji/kongresów</t>
  </si>
  <si>
    <t>lokalni liderzy (władze samorządowe, pracownicy jst, radni, sołtysi, przedstawiciele instytucji i organizacji działających na rzecz obszarów wiejskich)</t>
  </si>
  <si>
    <t>w tym: liczba przedstawicieli LGD</t>
  </si>
  <si>
    <t>Publikacja/materiał drukowany</t>
  </si>
  <si>
    <t>Liczba tytułów publikacji/materiałów druowanych</t>
  </si>
  <si>
    <t>II, III, IV</t>
  </si>
  <si>
    <t>Udział w XI Europejskich Targach Produktów Regionalnych</t>
  </si>
  <si>
    <t xml:space="preserve">Organizacja wyjazdu studyjnego połączonego z przygotowaniem stoiska wystawienniczego na targach w celu upowszechnienia wiedzy, wymiany doświadczeń i promocji  w zakresie dobrych praktyk tradycyjnej wytwórczości lokalnej i folkloru wśród twórców ludowych, przedstawicieli zespołów folklorystycznych, Kół Gospodyń Wiejskich i producentów lokalnych </t>
  </si>
  <si>
    <t>Twórcy ludowi, przedstawiciele zespołów folklorystycznych, Kół Gospodyń Wiejskich i producenci produktów lokalnych oraz  przedstawiciele LGD z terenu powiatu krotoszyńskiego i gostyńskiego.</t>
  </si>
  <si>
    <t xml:space="preserve">Liczba uczestników </t>
  </si>
  <si>
    <t>w tym: przedstawicieli LGD</t>
  </si>
  <si>
    <t>Stoisko wystawiennicze/ punkt informacyjny na tragach/imprezie plenerowej/ wystawie</t>
  </si>
  <si>
    <t>Liczba stoisk wystawienniczych / punktów informacyjnych na targach / imprezie plenerowej / wystawie</t>
  </si>
  <si>
    <t xml:space="preserve">Szacowana liczba odwiedzających stoiska wystawiennicze / punkty informacyjne na targach / imprezie plenerowej / wystawie </t>
  </si>
  <si>
    <t>Wielkopolski Ośrodek Doradztwa Rolniczego w Poznaniu</t>
  </si>
  <si>
    <t>ul. Sieradzka 29, 
60-163 Poznań</t>
  </si>
  <si>
    <t>4</t>
  </si>
  <si>
    <t>Organizacje pozarządowe dla wielkopolskiej wsi</t>
  </si>
  <si>
    <t>Celem operacji jest organizacja spotkania, które zaktywizuje i wskaże kierunki działań oraz stworzy platformę do nawiązania współpracy, wymiany doświadczeń i integracji między organizacjami działającymi na terenach wiejskich w całej Wielkopolsce.</t>
  </si>
  <si>
    <t>Liczba szkoleń/ seminariów/ warsztatów/spotkań</t>
  </si>
  <si>
    <t>Liderzy rozwoju lokalnego, członkowie organizacji pozarządowych działających na terenach wiejskich oraz osoby aktywnie działające na rzecz rozwoju obszarów wiejskich z całej Wielkopolski.</t>
  </si>
  <si>
    <t>I, II, III</t>
  </si>
  <si>
    <t>Wielkopolska Izba Rolnicza</t>
  </si>
  <si>
    <t>ul. Golęcińska 9,
60-626 Poznań</t>
  </si>
  <si>
    <t>1100</t>
  </si>
  <si>
    <t>I, II, III, IV</t>
  </si>
  <si>
    <t xml:space="preserve">Poprzez tradycje w nowoczesność – konferencja Kół Gospodyń Wiejskich </t>
  </si>
  <si>
    <t>Celem operacji jest organizacja spotkania, które zaktywizuje i wskaże kierunki działań oraz stworzy platformę do nawiązania współpracy, wymiany doświadczeń i integracji między kołami gospodyń wiejskich działającymi w całej Wielkopolsce.</t>
  </si>
  <si>
    <t>Członkinie kół gospodyń wiejskich z całej Wielkopolski</t>
  </si>
  <si>
    <t>450</t>
  </si>
  <si>
    <t>Targi/ impreza plenerowa/ wystawa</t>
  </si>
  <si>
    <t>Liczba targów / imprez plenerowych / wystaw</t>
  </si>
  <si>
    <t>Miasto i Gmina Grabów nad Prosną</t>
  </si>
  <si>
    <t>ul. Kolejowa 8,
 63-520 Grabów nad Prosną</t>
  </si>
  <si>
    <t>Szacowana liczba uczestników targów / imprez plenerowych / wystaw</t>
  </si>
  <si>
    <t>„Historycznie i sportowo nad Prosną”</t>
  </si>
  <si>
    <t>Celem operacji będzie organizacja imprezy plenerowej  pn. „Historycznie i sportowo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</si>
  <si>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Grupę docelową będą stanowili mieszkańcy Miasta i Gminy Grabów nad, a także zaproszeni goście</t>
  </si>
  <si>
    <t>Kolej wąskotorowa – produktem lokalnym mającym wpływ na promocję i rozwój obszarów wiejskich</t>
  </si>
  <si>
    <t>Celem operacji jest wymiana doświadczeń oraz zwiększenie świadomości członków grupy docelowej (przedstawicieli  jednostek  samorządu terytorialnego, organizacji i stowarzyszeń, mieszkańców Gminy i Miasta Stawiszyn w tym dzieci  oraz mieszkańców Powiatu Kaliskiego) na temat potencjału kolei wąskotorowej jako produktu lokalnego przyczyniającego się do rozwoju obszarów wiejskich oraz możliwość podejmowania inicjatyw promujących  kolej wąskotorową oraz Gminę i Miasto Stawiszyn, a także subregion poprzez organizację „Spotkania z koleją wąskotorową”,  konferencji „Kolej wąskotorowa – produktem lokalnym mającym wpływ na promocję i rozwój obszarów wiejskich”.</t>
  </si>
  <si>
    <t>Grupa docelowa to 150 osób mieszkańcy Gminy i Miasta Stawiszyn (75 uczestników spotkani oraz 75 uczestników konferencji), mieszkańcy Powiatu Kaliskiego, przedstawiciele jednostek  samorządu terytorialnego w tym pracownicy wydziałów promocji , organizacji i stowarzyszeń oraz wystawcy</t>
  </si>
  <si>
    <t xml:space="preserve">33  548,62 </t>
  </si>
  <si>
    <t>Gmina i Miasto Stawiszyn</t>
  </si>
  <si>
    <t>ul. Szosa Pleszewska 3, 62-820 Stawiszyn</t>
  </si>
  <si>
    <t xml:space="preserve">Konferencja/ kongres </t>
  </si>
  <si>
    <t xml:space="preserve">Liczba konferencji/ kongresów </t>
  </si>
  <si>
    <t>Kulinaria Puszczy Noteckiej</t>
  </si>
  <si>
    <t>Organizacja szkoleń oraz wydanie publikacji w celu zsieciowania i zaktywizowania co najmniej 20 osób pracujących na rzecz rozwoju obszarów wiejskich poprzez prowadzenie obiektów w branży gastronomicznej oraz 30 osób młodych, które wkrótce wchodzić będą na rynek pracy oraz w celu promocji obszaru działania LGD "Puszcza Notecka" jako miejsca atrakcyjnego do życia dla młodych osób</t>
  </si>
  <si>
    <t>Osoby młode do 35 roku życia mieszkające na obszarach wiejskich</t>
  </si>
  <si>
    <t>Stowarzyszenie "Puszcza Notecka"</t>
  </si>
  <si>
    <t>ul. Dworcowa 18,
64-400 Międzychód</t>
  </si>
  <si>
    <t>66</t>
  </si>
  <si>
    <t>Liczba tytułów publikacji / materiałów drukowanych</t>
  </si>
  <si>
    <t>Wymiana dobrych praktyk podczas wyjazdu studyjnego</t>
  </si>
  <si>
    <t>Wspieranie włączenia społecznego i rozwoju gospodarczego na obszarach wiejskich poprzez organizację wyjazdu studyjnego</t>
  </si>
  <si>
    <t>Partnerzy projektu: przedstawiciele Polskiego Stowarzyszenia WIDOKI, Stowarzyszenia ONI, Stowarzyszenie (nie)Milcz-działaj, przedstawiciele LGD oraz osoby biorące udział we wdrażaniu Lokalnej Strategii Rozwoju oraz mających wpływ na jej realizację</t>
  </si>
  <si>
    <t>Stowarzyszenie "Dolina Noteci"</t>
  </si>
  <si>
    <t>ul. Sienkiewicza 2, 64-800 Chodzież</t>
  </si>
  <si>
    <t>Integracja w rolnictwie wsparta innowacyjnymi narzędziami cyfrowymi do organizacji rynku drogą do skrócenia łańcucha dostaw i wzrostu dochodów wielkopolskich rolników.</t>
  </si>
  <si>
    <t>Celem operacji jest zorganizowanie szkoleń i akcji informacyjno-promocyjnej dla rolników z wielkopolski, w szczególności producentów trzody i bydła opasowego, poświęconych budowaniu integracji, współpracy i wspólnej oferty przy wykorzystaniu jednolitego, cyfrowego systemu zarządzania gospodarstwami i grupami producentów rolnych</t>
  </si>
  <si>
    <t>Rolnicy z Wielkopolski, w szczególności producenci bydła opasowego i trzody chlewnej. Preferowani będą rolnicy poniżej 35 roku życia, którzy stanowić będą co najmniej 50% osób objętych działaniem.</t>
  </si>
  <si>
    <t>II,III</t>
  </si>
  <si>
    <t>EURO HORIZON Sp. z o.o. Sp. k.</t>
  </si>
  <si>
    <t>ul. Dudycza 4/2 64-030 Nietążkowo</t>
  </si>
  <si>
    <t>150</t>
  </si>
  <si>
    <t>20</t>
  </si>
  <si>
    <t>35</t>
  </si>
  <si>
    <t>Celem operacji jest m.in. umożliwienie transferu wiedzy, a także zobrazowanie ścieżki produktu w myśl hasła „od pola i zagrody do stołu […]” pomiędzy wystawcami/hodowcami a grupą docelową, podniesienie świadomości rolników dotyczącej możliwości zwiększenia uzyskiwanych dochodów, poprzez wskazanie możliwych alternatywnych źródeł dochodu w gospodarstwach małoobszarowych poprzez prowadzenie tzw. małej przetwórczości, Rolniczego Handlu Detalicznego lub świadczenia usług (m.in. agroturystycznych, pokazów itp.) oraz umożliwienie transferu wiedzy pomiędzy podmiotami prowadzącymi działalność pozarolniczą</t>
  </si>
  <si>
    <t xml:space="preserve">Targi/ impreza plenerowa/ wystawa                                                                      </t>
  </si>
  <si>
    <t>Rolnicy, hodowcy, przedstawiciele związków branżowych i przedstawiciele związków hodowców, osoby zatrudnione w sektorze rolnym, mieszkańcy obszarów wiejskich, mieszkańcy aglomeracji miejskich, osoby zainteresowane tematyką regionalnej żywności, jej sprzedażą i sposobem certyfikacji, osoby zainteresowane oznaczeniami jakości oraz wspieraniem rozwoju pozarolniczych działalności gospodarczych, a także doradcy rolniczy</t>
  </si>
  <si>
    <t>Wielkopolski Ośrodek Doradztwa Rolniczego
w Poznaniu</t>
  </si>
  <si>
    <t>900</t>
  </si>
  <si>
    <t xml:space="preserve">Stoisko wystawiennicze/ punkt informacyjny na tragach/imprezie plenerowej/ wystawie      </t>
  </si>
  <si>
    <t>Audycja/ film/ spot odpowiednio w radiu i telewizji</t>
  </si>
  <si>
    <t>Liczba audycji / programów / spotów w radiu i telewizji</t>
  </si>
  <si>
    <t xml:space="preserve">Łączna liczba osób oglądających programy w telewizji oraz słuchaczy radiowych </t>
  </si>
  <si>
    <t>2,0 mln</t>
  </si>
  <si>
    <t>"Od pola i zagrody do stołu, czyli dziedzictwo Wielkopolski - stoiska wystawiennicze wraz z multimedialną prezentacją postępu hodowlanego"</t>
  </si>
  <si>
    <t>„Eko wieś”.</t>
  </si>
  <si>
    <t>Celem operacji realizowanej w formie szkoleń, spotkań i warsztatów jest zwiększenie dostępu do informacji na temat produkcji i sprzedaży bezpośredniej w różnej formie (m.in. u gospodarza, na pobliskim targu, z dostawą do domu, lokalnym restauracjom, przez internet) produktów z własnego gospodarstwa, w tym produktów z gospodarstw ekologicznych, produktów lokalnych i regionalnych</t>
  </si>
  <si>
    <t>Mieszkańcy terenów wiejskich zamieszkałych w powiecie średzkim. W ramach projektu zostanie zrekrutowanych 80 osób w tym co najmniej 40 osób w wieku do lat 35</t>
  </si>
  <si>
    <t>Wielkopolskie Stowarzyszenie Inicjatyw
Lokalnych "Zielona Kropka"</t>
  </si>
  <si>
    <t>ul. Czerwonego Krzyża 14/4, 63-000 Środa Wielkopolska</t>
  </si>
  <si>
    <t>„Nasze regionalne bogactwo na stoły!”.</t>
  </si>
  <si>
    <t>Celem operacji realizowanej w formieimprez plenerowych i konkursów jest stworzenie okazji do spotkania się producentów, przetwórców i konsumentów produktów lokalnych, ich promocja oraz tworzenie sieci powiązań pomiędzy producentami oraz pomiędzy producentami i konsumentami</t>
  </si>
  <si>
    <t xml:space="preserve">Rolnicy z powiatów grodziskiego, gnieźnieńskiego,  jarocińskiego, przedstawiciele  Koła Gospodyń Wiejskich oraz konsumenci, uczestnicy otwartej imprezy plenerowej. 
</t>
  </si>
  <si>
    <t xml:space="preserve">Wielkopolska Izba Rolnicza </t>
  </si>
  <si>
    <t>Konkurs/olimpiada</t>
  </si>
  <si>
    <t xml:space="preserve">Liczba konkursów/olimpiad  </t>
  </si>
  <si>
    <t>Liczba uczestników konkursów / olimpiad</t>
  </si>
  <si>
    <t>„Sołeckie Strategie Rozwoju determinantą Strategii Rozwoju  Gminy Kobylin”.</t>
  </si>
  <si>
    <t>Celem operacji realizowanej w formie konferencji i ekspertyz jest aktywizacja mieszkańców i określenie przez nich perspektywicznego planu rozwoju miejscowości</t>
  </si>
  <si>
    <t>60-7O mieszkańców gminy Kobylin (sołtysi, lokali liderzy, stowarzyszenia i mieszkańcy), co najmniej połowę grupy docelowej stanowić będą osoby poniżej 35 roku życia zamieszkujące obszary wiejskie</t>
  </si>
  <si>
    <t xml:space="preserve">Uniwersytet im. Adama Mickiewicza w
Poznaniu
</t>
  </si>
  <si>
    <t>ul. Wieniawskiego 1, 61-712 Poznań</t>
  </si>
  <si>
    <t>Analiza/ ekspertyza/ badanie</t>
  </si>
  <si>
    <t xml:space="preserve">Ekspertyzy </t>
  </si>
  <si>
    <t>„Tworzenie miejsc integracji społecznej, rekreacji i edukacji w gminie Kobylin”.</t>
  </si>
  <si>
    <t>Operacja ma służyć aktywizacji mieszkańców wsi (zwłaszcza dzieci i młodzieży, także dorosłych) oraz przyczyniać się do powstawania nowych miejsc integracji społecznej, rekreacji i edukacji na obszarach wiejskich, a także polepszaniu zarządzania lokalnymi zasobami. Operacja ta ma sprzyjać aktywizacji społeczności wiejskich poprzez włączenie mieszkańców wsi do planowania i wdrażania lokalnych inicjatyw.</t>
  </si>
  <si>
    <t>Ekspertyzy</t>
  </si>
  <si>
    <t xml:space="preserve">60-80 osób (mieszkańców gminy Kobylin), z podziałem na dzieci, młodzież i dorosłych. </t>
  </si>
  <si>
    <t>3, 5</t>
  </si>
  <si>
    <t>„I Powiatowy Festiwal Lokalnych Smaków i Rękodzieła”.</t>
  </si>
  <si>
    <t>Głównym celem projektu jest promocja zrównoważonego rozwoju obszarów wiejskich, podniesienie jakości życia na wsi oraz poziomu aktywności wielopokoleniowej społeczności wiejskiej w Powiecie Jarocińskim poprzez organizację festiwalu smaków i rękodzieła, wystawę lokalnych producentów rolnych oraz stoisk informacyjno – promocyjnych</t>
  </si>
  <si>
    <t xml:space="preserve">Uczestnicy festiwalu, którzy pochodzą m.in. z terenów wiejskich , sołtysi, członkowie rad sołeckich, członkinie Kół Gospodyń Wiejskich, mieszkańcy wsi niezależnie od wieku i statusu społecznego, przedstawiciele jednostek samorządu terytorialnego (wójtowie, burmistrzowie, radni, urzędnicy), środowiska wiejskie zaangażowane w rozwój obszarów wiejskich, w tym liderzy grup odnowy wsi i lokalnych grup działania oraz lokalni liderzy i animatorzy, np. członkinie kół gospodyń wiejskich, lokalnych formalnych i nieformalnych organizacji, klubów itp.,  przedstawiciele sektora prywatnego zainteresowani zaangażowaniem lub angażujący się w współpracę mieszkańcami wsi na rzecz rozwoju małych ojczyzn.
</t>
  </si>
  <si>
    <t>Powiat Jarociński</t>
  </si>
  <si>
    <t>Aleja Niepodległości 10/12,63-200 Jarocin</t>
  </si>
  <si>
    <t>15</t>
  </si>
  <si>
    <t>Liczba konkursów/olimpiad</t>
  </si>
  <si>
    <t>w tym liczba: doradców</t>
  </si>
  <si>
    <t xml:space="preserve"> „Rekreacja konna tradycja 
i współczesność”.
</t>
  </si>
  <si>
    <t>Celem operacji jest organizacja plenerowej imprezy hipicznej, która przyczyni się do promocji rekreacji i turystyki konnej. W  ramach imprezy odbędą się zawody jeździeckie oraz promocja oferty miejscowych ośrodków jeździeckich.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</si>
  <si>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 xml:space="preserve">Rolnicy prowadzących działalność na terenie Wielkopolski oraz mieszkańcy Wielkopolski. Bedą to rolnicy, którzy prowadzą: gospodarstwa mające w ofercie rekreację i turystykę konną (stadniny koni, ośrodki jeździeckie, itp.). Uczestnicy festynu to adresaci oferty gospodarstw i ośrodków jeździeckich, miłośnicy koni oraz sportów hipicznych. </t>
  </si>
  <si>
    <t xml:space="preserve">Jarmark Krajeński - dziedzictwo kulturowe Krajny </t>
  </si>
  <si>
    <t>Celem realizacji operacji jest zintegrowanie grupy mieszkańców obszaru, na którym funkcjonuje Stowarzyszenie Lokalna Grupa Działania Krajna Złotowska - przede wszystkim regionalnych rękodzielników oraz członkiń Kół Gospodyń Wiejskich. Podstawą integracji będzie wyeksponowanie oraz szersze niż zwykle zaprezentowanie dorobku artystycznego i kulinarnego podczas Jarmarku Krajeńskiego, będącego dwudniowym wydarzeniem o charakterze plenerowym</t>
  </si>
  <si>
    <t>Przedstawiciele Kół Gospodyń Wiejskich, które działają na obszarze powiatu złotowskiego, mieszkańcy obszaru powiatu złotowskiego, którzy zajmują się wytwarzaniem produktów rękodzielniczych</t>
  </si>
  <si>
    <t>Stowarzyszenie Lokalna Grupa
Działania Krajna Złotowska</t>
  </si>
  <si>
    <t xml:space="preserve">Aleja Piasta 32
77-400 Złotów
</t>
  </si>
  <si>
    <t>"Słowem, bardzo ładnie na wsi"</t>
  </si>
  <si>
    <t>Celem operacji jest ukazanie wsi jako najlepszego miejsca do życia, promocja jakości życia na wsi również jako miejsca do rozwoju osobistego i zawodowego poprzez przeprowadzenie konkursów wiedzy, akcji związanych z upiększaniem terenu, konkursów związanych z lokalną tradycją kulinarną, targi kulinarne o zasięgu lokalnym oraz konkursu krasomówczego na temat walorów życia wiejskiego</t>
  </si>
  <si>
    <t>Młodzież biorąca udział w organizowanych dla niej konkursach i atrakcjach nastawionych na rozwój jej zainteresowania wiejskim otoczeniem oraz osoby dorosłe działające lub sympatyzujące z KGW</t>
  </si>
  <si>
    <t>Gminny Ośrodek Kultury im.
Wł. Reymonta w Kołaczkowie</t>
  </si>
  <si>
    <t>Plac Reymonta 1,    62-306 Kołaczkowo</t>
  </si>
  <si>
    <t xml:space="preserve">Stoisko wystawiennicze/ punkt informacyjny na tragach/imprezie plenerowej/ wystawie     </t>
  </si>
  <si>
    <t>KGW jako nośnik idei aktywnego stylu życia i prawidłowego
odżywiana opartego na racjonalnym wykorzystaniu lokalnych
produktów</t>
  </si>
  <si>
    <t xml:space="preserve">Operacja ma na celu przekazanie wiedzy o możliwościach wykorzystania lokalnych produktów, dostarczających wszystkich potrzebnych składników odżywczych, pozytywnie wpływających na stan zdrowia mieszkańców obszarów wiejskich  podczas szkolenia nt.: „Zielony kolor zdrowia kontra słodki smak chorób” oraz organizację imprezy plenerowej, podczas której dojdzie do wymiany  doświadczeń pomiędzy 16 KGW. Celem operacji jest również zachęcenie kobiet do aktywnego spędzania wolnego czasu i świadomego uczestnictwa w życiu kulturalnym wspólnoty lokalnej, tworzenia więzi wspólnotowej, pogłębiania wiedzy o zdrowym i aktywnym stylu życia, kulturze regionu i doskonalenia umiejętności twórczych
</t>
  </si>
  <si>
    <t>16 Kół Gospodyń Wiejskich- składających się z 8 osób, czyli 128 uczestniczek wieku od 25 do 65+ z powiatów: kościańskiego, gostyńskiego, leszczyńskiego, rawickiego zainteresowanych potrzebę szerzenia wiedzy na temat zdrowego stylu życia, przedstawieniem dorobku kulturowego własnej wsi oraz wymanią wiedzy i doświadczeń</t>
  </si>
  <si>
    <t>Wielkopolski Ośrodek
Doradztwa Rolniczego w
Poznaniu</t>
  </si>
  <si>
    <t xml:space="preserve">w tym: liczba 
doradców </t>
  </si>
  <si>
    <t>16 Kół Gospodyń Wiejskich</t>
  </si>
  <si>
    <t>Identyfikacja potencjału rozwoju obszarów wiejskich
województwa wielkopolskiego na poziomie lokalnym w celu
lepszego i zrównoważonego wykorzystania posiadanych
zasobów</t>
  </si>
  <si>
    <t xml:space="preserve">Cel operacji stanowi – w perspektywie realizacji działań – opracowanie, druk i rozdystrybuowanie informacji w formie broszury (2000 egzemplarzy) oraz pendrive (200 sztuk)  z zapisanym materiałem cyfrowym w postaci prezentacji i filmów o potencjale i możliwościach współpracy i tworzeniu sieci współpracy partnerskiej dotyczącej rolnictwa i obszarów wiejskich Sieci Badawczej Łukasiewicz - Przemysłowego Instytut Maszyn Rolniczych ze zidentyfikowanymi odbiorcami podczas Międzynarodowej Wystawy Rolniczej AGRO SHOW Bednary 2020 w dniach 17-20 września 2020 r. </t>
  </si>
  <si>
    <t>Władze lokalne gmin wiejskich i miejsko-wiejskich województwa wielkopolskiego, Samorząd Województwa Wielkopolskiego w zakresie zadań dot. polityki rozwoju rolnictwa i obszarów wiejskich, pracownicy urzędów gmin odpowiedzialni za realizację zadań z zakresu rozwoju lokalnego na obszarach wiejskich, organizacje pozarządowe działające na terenie województwa wielkopolskiego uczestniczące w procesie rozwoju obszarów wiejskich, mieszkańcy obszarów wiejskich województwa wielkopolskiego dla których przestrzeń wiejska jest miejscem życia i realizacji zadań rozwojowych</t>
  </si>
  <si>
    <t xml:space="preserve">Uniwersytet Przyrodniczy w
Poznaniu
</t>
  </si>
  <si>
    <t>Badania</t>
  </si>
  <si>
    <t xml:space="preserve">Warsztaty rękodzielnicze i pokaz polskich tradycji żniwnych w
ramach imprezy plenerowej Przeszłość-przyszłości. Żniwa w
Szreniawie
</t>
  </si>
  <si>
    <t>Celem warsztatów i pokazów jest zapoznanie widza z rozwojem techniki zbioru zbóż i tradycjami żniwnymi. Impreza ma przybliżyć zwiedzającym techniki żęcia zboża, rozwój narzędzi i maszyn do tego celu wykorzystywanych szczególnie w ostatnich dwóch stuleciach, a także ukazać bogate w formie i treści tradycje dziękowania za zebrane plony. Impreza umożliwia spotkania i wymianę poglądów działaczy organizacji wiejskich, organizacji kulturalnych, branżowych związków producentów rolnych i hodowców zwierząt</t>
  </si>
  <si>
    <t xml:space="preserve">Mieszkańcy aglomeracji poznańskiej i Wielkopolski </t>
  </si>
  <si>
    <t xml:space="preserve">Muzeum Narodowe Rolnictwa
i Przemysłu RolnoSpożywczego w Szreniawie
</t>
  </si>
  <si>
    <t>ul. Dworcowa 5, 62-052 Szreniawa</t>
  </si>
  <si>
    <t xml:space="preserve">Lokalny przewodnik po Gminie Mieścisko </t>
  </si>
  <si>
    <t>Zapoznanie mieszkańców województwa wielkopolskiego z ofertą gminy Mieścisko, z możliwościami zainwestowania na jej terenach (przede wszystkim inwestycyjne tereny gminne), z ofertą turystyczną (zwłaszcza z ofertą agroturystyczną) oraz z lokalnym rynkiem pracy, by w najbliższej przyszłości w jak największym stopniu wykorzystać posiadany potencjał gminy do jej rozwoju (zwiększenie liczby mieszkańców, turystów, osób zatrudnionych na terenie gminy, powstaniu nowych miejsc pracy).</t>
  </si>
  <si>
    <t xml:space="preserve">Mieszkańcy województwa wielkopolskiego </t>
  </si>
  <si>
    <t>Gmina Mieścisko</t>
  </si>
  <si>
    <t>Pl. Powstańców Wlkp. 13, 62-290 Mieścisko</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</si>
  <si>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</si>
  <si>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</si>
  <si>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</si>
  <si>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</si>
  <si>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liczba konkursów/Liczba uczestników konkursu</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</si>
  <si>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</si>
  <si>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Zachodniopomorski Ośrodek Doradztwa Rolniczego w Barzkowicach</t>
  </si>
  <si>
    <t>Barzkowice 2, 73-134 Barzkowice</t>
  </si>
  <si>
    <t xml:space="preserve"> Wyjazd studyjny </t>
  </si>
  <si>
    <t>przedstawiciele lokalnych grup działania z województwa zachodniopomorskiego w szczególności pracownicy lub przedstawiciele Zarządu, Rady lub inni członkowie LGD.</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</si>
  <si>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</si>
  <si>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</si>
  <si>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</si>
  <si>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</si>
  <si>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</si>
  <si>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</si>
  <si>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</si>
  <si>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Liczba konferencji/Liczba uczestników konferencji</t>
  </si>
  <si>
    <t>rolnicy i doradcy rolni z terenu województwa zachodniopomorskiego</t>
  </si>
  <si>
    <t>III - IV</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</si>
  <si>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</si>
  <si>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</si>
  <si>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</si>
  <si>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</si>
  <si>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</si>
  <si>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</si>
  <si>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</si>
  <si>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</si>
  <si>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szkolenie/wyjazd studyjny/publikacja</t>
  </si>
  <si>
    <t>1 / 1 / 1</t>
  </si>
  <si>
    <t>mieszkańcy obszarów wiejskich województwa zachodniopomorskiego</t>
  </si>
  <si>
    <t>Powiat Koszaliński</t>
  </si>
  <si>
    <t>ul. Racławicka 13, 75-620 Koszalin</t>
  </si>
  <si>
    <t>Publikacja "Wyniki doświadczeń odmianowych w roku 2019 i "LZO do uprawy w roku 2020"</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</si>
  <si>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</si>
  <si>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</si>
  <si>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</si>
  <si>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</si>
  <si>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</si>
  <si>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</si>
  <si>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konferencja/kongres</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</si>
  <si>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</si>
  <si>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</si>
  <si>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</si>
  <si>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</si>
  <si>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</si>
  <si>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</si>
  <si>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Pro Consulting s.c. Dariusz Stępień          Joanna Stępień</t>
  </si>
  <si>
    <t>ul. Dubois 17 B, 71-610 Szczecin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</si>
  <si>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</si>
  <si>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</si>
  <si>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liczba imprez plenerowych/liczba uczestników imprez plenerowych</t>
  </si>
  <si>
    <t>1/300</t>
  </si>
  <si>
    <t xml:space="preserve">mieszkańcy terenów wiejskich, rolnicy, przedsiębiorcy, szkoły, KGW, lokalni działacze, stowarzyszenia, instytucje państwowe. </t>
  </si>
  <si>
    <t>Gmina Mieszkowice</t>
  </si>
  <si>
    <t>ul. Chopina 1, 74-505 Mieszkowice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</si>
  <si>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</si>
  <si>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</si>
  <si>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</si>
  <si>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II - IV</t>
  </si>
  <si>
    <t>Gmina Świdwin</t>
  </si>
  <si>
    <t>Plac Konstytucji 3 Maja 1,              78-300 Świdwin</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</si>
  <si>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</si>
  <si>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</si>
  <si>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</si>
  <si>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</si>
  <si>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</si>
  <si>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</si>
  <si>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Gmina Drawno</t>
  </si>
  <si>
    <t>ul. Kościelna 3, 73-220 Drawno</t>
  </si>
  <si>
    <t>Moja wieś - moje serce</t>
  </si>
  <si>
    <t>konkurs / publikacja / warsztaty</t>
  </si>
  <si>
    <t xml:space="preserve">50 / 1 / 200 </t>
  </si>
  <si>
    <t>Konkurs fotograficzny: wieś moją dumą</t>
  </si>
  <si>
    <t>Liczba zorganizowanych wystaw fotograficznych</t>
  </si>
  <si>
    <t>rolnicy i mieszkańcy wsi z terenu województwa zachodniopomorskiego, zajmujący się amatorsko fotografią</t>
  </si>
  <si>
    <t>Środowiskowe i społeczne efekty prac urządzeniowo – rolnych w Polsce</t>
  </si>
  <si>
    <t xml:space="preserve">Celem operacji jest określenie wymiernego wkładu prac urządzeniowo-rolnych, w tym głównie scalenia gruntów,
w realizację celów środowiskowych i społecznych na obszarach wiejskich w Polsce.
</t>
  </si>
  <si>
    <t>spotkanie, publikacja, ekspertyzy</t>
  </si>
  <si>
    <t>spotkanie</t>
  </si>
  <si>
    <t xml:space="preserve">Grupą docelową operacji są przede wszystkim podmioty zaangażowane w prace urządzeniowo-rolne (scalenia), w tym:
- gminy, w których nie realizowano dotychczas tych prac scaleniowych,
- biura geodezji i terenów rolnych (WBGiTR),
- Regionalne Dyrekcje Ochrony Środowiska
- Regionalne Zarządy Gospodarki Wodnej (RZGW), 
- Ośrodki Doradztwa Rolniczego,
- oddziały terenowe Krajowego Ośrodka Wsparcia Rolnictwa;
- oddziały terenowe Generalnej Dyrekcji Dróg krajowych i Autostrad, 
- Urzędy Marszałkowskie, 
- Urzędy Wojewódzkie,
</t>
  </si>
  <si>
    <t>Uniwersytet Rolniczy im. Hugona Kołłątaja w Krakowie</t>
  </si>
  <si>
    <t>al. Mickiewicza 21
31-120 Kraków</t>
  </si>
  <si>
    <t>liczba egzemplarzy</t>
  </si>
  <si>
    <t>350</t>
  </si>
  <si>
    <t>Jak rozpocząć Rolniczy Handel Detaliczny (RHD)</t>
  </si>
  <si>
    <t>Celem głównym operacji jest podniesienie wiedzy i świadomości wśród rolników o potencjale ekonomicznym tkwiącym w RHD oraz o sposobach wykorzystania go dla celu poprawy dochodów. Ponadto celem operacji jest wzrost znaczenia RHD wśród rolników w Polsce, 
a także przeniesienie w inne regiony kraju sprawdzonych rozwiązań dot. kanałów dystrybucji, produktów, które w konsekwencji doprowadzą do zwiększenia promocji produktów pochodzących bezpośrednio od rolników.</t>
  </si>
  <si>
    <t xml:space="preserve"> Informacje i publikacje w Internecie</t>
  </si>
  <si>
    <t xml:space="preserve">liczba informacji/publikacji 
w internecie </t>
  </si>
  <si>
    <t xml:space="preserve">7 filmów
</t>
  </si>
  <si>
    <t>Rolnicy, 
Doradcy rolni, 
mieszkańcy obszarów wiejskich, 
nauczyciele, uczniowie i studenci szkół rolniczych.</t>
  </si>
  <si>
    <t>Stowarzyszenie Rzeźników 
i Wędliniarzy Rzeczypospolitej Polskiej</t>
  </si>
  <si>
    <t>ul. Miodowa 14
00-246 Warszawa</t>
  </si>
  <si>
    <t>liczba stron internetowych, 
na których zostanie zamieszczona informacja/publikacja</t>
  </si>
  <si>
    <t xml:space="preserve">4 kroki do stworzenia działalności marginalnej, lokalnej i ograniczonej tzw. MLO </t>
  </si>
  <si>
    <t>Celem operacji jest promocja działalności marginalnej, lokalnej 
i ograniczonej tzw. MLO, która przyczyni się do zwiększenia dochodowości przedsiębiorców, zmniejszenia bezrobocia oraz aktywizacji mieszkańców obszarów wiejskich.</t>
  </si>
  <si>
    <t xml:space="preserve">6 filmów
</t>
  </si>
  <si>
    <t>Gospodarstwa rodzinne w dobie globalizacji</t>
  </si>
  <si>
    <t>Celem operacji jest umożliwienie przedstawicielom środowiska rolniczego nawiązania bezpośrednich kontaktów z przedstawicielami nauki oraz zapoznania się z najnowszą wiedzą i doświadczeniami 
nt. szans i możliwości jakie mają przed sobą gospodarstwa rodzinne 
w dobie globalizacji, jak również upowszechnianie wiedzy z zakresu rozwiązań, które przyczynią się do podniesienia ich  konkurencyjności na rynkach światowych.</t>
  </si>
  <si>
    <t>Konferencja / Warsztat</t>
  </si>
  <si>
    <t>Liczba konferencji</t>
  </si>
  <si>
    <t xml:space="preserve">  Rolnicy, mieszkańcy obszarów wiejskich z całego kraju, przedstawiciele samorządu rolniczego.</t>
  </si>
  <si>
    <t>Krajowa Rada Izb Rolniczych</t>
  </si>
  <si>
    <t>ul. Żurawia 24 lok. 15
00-515 Warszawa</t>
  </si>
  <si>
    <t>Liczba uczestników konferencji</t>
  </si>
  <si>
    <t>Liczba warsztatów</t>
  </si>
  <si>
    <t>1, w tym 5 grup warsztatowych</t>
  </si>
  <si>
    <t>Liczba uczestników warsztatów</t>
  </si>
  <si>
    <t>Przetwórstwo surowców pochodzących od kóz, 
w tym ras rodzimych, w małych przetwórniach 
i serowarniach</t>
  </si>
  <si>
    <t xml:space="preserve">Celem zorganizowania warsztatów serowarskich  oraz konferencji naukowo-technicznej jest podniesienie wiedzy teoretycznej 
i praktycznej hodowców kóz, w tym ras rodzimych, dotyczącej promowania dobrostanu w utrzymaniu zwierząt, różnorodności genetycznej zwierząt hodowlanych,  przetwarzania i wprowadzania do obrotu produktów rolnych i tworzenia nowych miejsc pracy 
w rolnictwie. </t>
  </si>
  <si>
    <t>Warsztat / Konferencja</t>
  </si>
  <si>
    <t xml:space="preserve">Liczba warsztatów
</t>
  </si>
  <si>
    <t>Hodowcy kóz, pracownicy związków hodowców, pracownicy naukowi, doradcy rolni.</t>
  </si>
  <si>
    <t>Instytut Zootechniki Państwowy Instytut Badawczy</t>
  </si>
  <si>
    <t>ul. Sarego 2
31-047 Kraków</t>
  </si>
  <si>
    <t xml:space="preserve">Liczba uczestników warsztatów </t>
  </si>
  <si>
    <t>Lokalne, regionalne i tradycyjne szansą dla Kół Gospodyń Wiejskich II</t>
  </si>
  <si>
    <t xml:space="preserve"> Wymiana doświadczeń, podniesienie wiedzy i świadomości wśród uczestników operacji nt.: istoty krótkich łańcuchów dostaw; krajowych i unijnych systemów jakości żywności; lokalnych, regionalnych, tradycyjnych zasobów i produktów spożywczych; zachęcenie do uczestniczenia w krajowym i międzynarodowym systemie ochrony produktów regionalnych i tradycyjnych; zapoznanie uczestników operacji z możliwościami sprzedaży produktów własnych; pokazanie możliwości tworzenia partnerstw z innymi organizacjami z sektora publicznego, prywatnego i pozarządowego służących rozwojowi obszarów wiejskich.</t>
  </si>
  <si>
    <t xml:space="preserve">Szkolenie  / Warsztat / Publikacja / Prasa </t>
  </si>
  <si>
    <t>Liczba szkoleń</t>
  </si>
  <si>
    <t>9</t>
  </si>
  <si>
    <t xml:space="preserve">Członkowie Kół Gospodyń Wiejskich, uczniowie i nauczyciele ze szkół podstawowych i  ponadpodstawowych, kształcących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</si>
  <si>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</si>
  <si>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</si>
  <si>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Liczba uczestników szkoleń</t>
  </si>
  <si>
    <t>Liczba artykułów 
w prasie</t>
  </si>
  <si>
    <t>Budowanie partnerstw jako sposób zwiększania kompetencji LGD w świetle nowych wyzwań klimatycznych</t>
  </si>
  <si>
    <t xml:space="preserve">Sieciowanie i podnoszenie kompetencji lokalnych grup działania z obszaru 4 województw poprzez wspólny udział w szkoleniu w zakresie działań proekologicznych i w wyjeździe studyjnym do Niemiec w zakresie funkcjonowania „inteligentnej wioski”. Przygotowanie wniosków do wdrożenia w nowych lsr w zakresie działań proekologicznych i Smart Villages. </t>
  </si>
  <si>
    <t>liczba osób przeszkolonych/liczba uczestników wyjazdu</t>
  </si>
  <si>
    <t>40 / 40</t>
  </si>
  <si>
    <t>I, II</t>
  </si>
  <si>
    <t>Wielkopolska Sieć LGD</t>
  </si>
  <si>
    <t>62-260 Łubowo,        Łubowo 1</t>
  </si>
  <si>
    <t>Pogłębione badanie smart villages w Polsce – wybrane przykłady</t>
  </si>
  <si>
    <t>Realizacja pogłębionych badań terenowych w 10 lokalizacjach w Polsce, w których zidentyfikowane zostaną mechanizmy odpowiadające za powodzenie we wdrażaniu rozwiązań z zakresu smart villages (sv) oraz opublikowanie wyników badań w formie monografii naukowej (wydruk 200 egz.). Indywidualne wywiady pogłębione przeprowadzone w wybranych lokalizacjach w całej Polsce pozwolą na dotarcie do różnych gmin, w których zidentyfikowano przedsięwzięcia z zakresu sv. Wyciągnięcie porównywalnych wniosków.</t>
  </si>
  <si>
    <t>badanie, publikacja</t>
  </si>
  <si>
    <t xml:space="preserve">liczba badań / liczba publikacji </t>
  </si>
  <si>
    <t>1 / 1</t>
  </si>
  <si>
    <t xml:space="preserve">badane jst z całej Polski, w których planowane są pogłębione wywiady ze względu na zidentyfikowane na ich obszarze rozwiązania z zakresu sv, podmioty z całego kraju zainteresowane koncepcją sv, w tym instytucje odpowiedzialne za jej programowanie w perspektywie finansowej UE 2021-2027, jst, doradztwo rolnicze, ngo, jednostki naukowe, badane miejscowości. </t>
  </si>
  <si>
    <t>Instytut Rozwoju Wsi i Rolnictwa Polskiej Akademii Nauk</t>
  </si>
  <si>
    <t>00-330 Warszawa, ul. Nowy Świat 72</t>
  </si>
  <si>
    <t>Moja SMART wieś. IDEA i FAKT</t>
  </si>
  <si>
    <t xml:space="preserve">Identyfikacja wprowadzonych innowacji społecznych i cyfrowych w przestrzeni wiejskiej (opis stanu faktycznego) oraz wizji i pomysłów wdrażania tej koncepcji w przyszłości. Kontynuacja upowszechniania i promocji smart villages wśród mieszkańców obszarów wiejskich. Zaprezentowanie idei i faktów dotyczących smart villages w formie elektronicznej. Koncepcja inteligentnego rozwoju wsi stanowi odpowiedź na poszukiwanie sposobów urzeczywistnienia koncepcji zrównoważonego rozwoju wobec pogłębiających się problemów i wyzwań rozwoju obszarów wiejskich. </t>
  </si>
  <si>
    <t>konkurs, gala wręczenia nagród</t>
  </si>
  <si>
    <t>liczba nagrodzonych / liczba osób uczestniczących w gali</t>
  </si>
  <si>
    <t>16 / 50</t>
  </si>
  <si>
    <t xml:space="preserve">osoby i podmioty, którym bliskie są problemy obszarów wiejskich w całej Polsce. Zakłada się, że w konkursie weźmie udział ok. 75 osób, jednak nie mniej niż 20 osób (w tym również osób prawnych). </t>
  </si>
  <si>
    <t>Ocena oddziaływania wybranych działań PROW 2014-2020 na zrównoważony rozwój obszarów wiejskich Polski (analiza regionalna) II etap badań</t>
  </si>
  <si>
    <t xml:space="preserve">Głównym celem projektu jest zbadanie stanu i zmian w zakresie zrównoważonego rozwoju obszarów wiejskich, ze szczególnym uwzględnieniem działań z zakresu poprawy jakości życia PROW 2014-2020 oraz roli tych środków we wspieraniu zmian. W związku z kontynuacją badań podjęta zostanie analiza porównawcza w relacji do poprzedniego okresu programowania. Projekt zakłada przeprowadzenie i opracowanie wyników badań, wydanych w postaci recenzowanej ekspertyzy i upowszechnienie w formie monografii (wydruk 200 egz.). </t>
  </si>
  <si>
    <t>liczba badań, liczba publikacji</t>
  </si>
  <si>
    <t xml:space="preserve">władze lokalne gmin wiejskich i miejsko-wiejskich w Polsce, 16 samorządów województw w zakresie zadań dot. polityki rozwoju rolnictwa i obszarów wiejskich, pracownicy urzędów gmin odpowiedzialni za realizację zadań z zakresu rozwoju lokalnego na obszarach wiejskich, ngo i mieszkańcy obszarów wiejskich w Polsce. </t>
  </si>
  <si>
    <t>Uniwersytet Przyrodniczy w Poznaniu</t>
  </si>
  <si>
    <t xml:space="preserve"> I</t>
  </si>
  <si>
    <t>Wielofunkcyjność gospodarstw rolnych Niemiec i Włoch jako przykład dywersyfikacji dochodu</t>
  </si>
  <si>
    <t xml:space="preserve">Głównym celem operacji jest zapoznanie uczestników wyjazdu studyjnego z nowymi funkcjami gospodarstwa rolnego oraz dywersyfikacją dochodu rolniczego poprzez podejmowanie aktywności i nowych działań w obrębie gospodarstwa rolnego na przykładzie dobrych praktyk krajów zagranicznych. Uczestnicy poznają interesujące działania w zakresie funkcjonowania gospodarstw agroturystycznych, zagród edukacyjnych, gospodarstw opiekuńczych (społecznych), przetwórstwa lokalnego, wdrażania systemów jakości żywności i organizacji krótkiego łańcucha dostaw produktów żywnościowych i ich zbywania  oraz inicjatyw społecznych prowadzonych na obszarach wiejskich.  </t>
  </si>
  <si>
    <t>Liczba wyjazdów</t>
  </si>
  <si>
    <t>Rolnicy, m.in. zajmujący się produkcją żywności wysokiej jakości, przetwórstwem żywności, RHD lub sprzedażą bezpośrednią, czy też planujący taką działalność, przedstawiciele Lokalnych Grup Działania, przedstawiciele samorządów, pracownicy jednostek doradztwa rolniczego, osoby prowadzące gospodarstwa agroturystyczne lub chcący podjąć taką działalność, właściciele zagród edukacyjnych oraz prowadzący lub planujący prowadzić gospodarstwa opiekuńcze (społeczne) oraz osoby, które w znaczący sposób wpływają na kształtowanie się rozwoju rolnictwa.</t>
  </si>
  <si>
    <t>nd</t>
  </si>
  <si>
    <t xml:space="preserve">ul. Ks. Kard. S. Wyszyńskiego 70/126
 42-200 Częstochowa
</t>
  </si>
  <si>
    <t>Liczba uczestników wyjazdu</t>
  </si>
  <si>
    <t>„Rewolucja genomowa narzędziem rentownej hodowli”</t>
  </si>
  <si>
    <t xml:space="preserve">Celem operacji jest edukacja hodowców w zakresie zalet wykorzystania genomiki w gospodarstwie, ze szczególnym uwzględnieniem następującej tematyki:
• genotypowanie bydła w Polsce i na świecie
• nakreślenie korzyści dla hodowcy z tytułu wykorzystania genomiki w gospodarstwie w celu podniesienia rentowności i konkurencyjności na rynku 
• Korzyści genotypowania:
a) dla stada
b) dla realizacji programu hodowlanego
c) inne np.  identyfikowanie recesywnych defektów genetycznych; kontrola pochodzenia na bazie SNP oraz odkrywanie rodziców; poszukiwanie markerów nowych, trudno mierzalnych cech w celu szybszego wprowadzenia ich do oceny wartości hodowlanych i zwiększenia efektywności selekcji.
</t>
  </si>
  <si>
    <t xml:space="preserve">Konferencja </t>
  </si>
  <si>
    <t>Hodowcy bydła mlecznego.</t>
  </si>
  <si>
    <t>Wielkopolskie Centrum Hodowli i Rozrodu Zwierząt w Poznaniu z/s w Tulcach Sp. z o.o.</t>
  </si>
  <si>
    <t xml:space="preserve">ul. Poznańska 13
63-004 Tulce 
</t>
  </si>
  <si>
    <t xml:space="preserve">Liczba uczestników konferencji </t>
  </si>
  <si>
    <t>Warsztaty z przetwórstwa uzupełnieniem wiedzy uczniów szkół rolniczych</t>
  </si>
  <si>
    <t xml:space="preserve">
Warsztat/
Informacje i publikacje w internecie</t>
  </si>
  <si>
    <t>Uczniowie i nauczyciele  szkół rolniczych  prowadzonych i nadzorowanych przez Ministra Rolnictwa i Rozwoju Wsi, kierunków związanych z przetwórstwem, higieną i bezpieczeństwem żywności, towaroznawstwem.</t>
  </si>
  <si>
    <t>Podlaski Ośrodek Doradztwa Rolniczego w Szepietowie</t>
  </si>
  <si>
    <t xml:space="preserve">Szepietowo Wawrzyńce 64
18-210 Szepietowo
</t>
  </si>
  <si>
    <t>4 artykuły</t>
  </si>
  <si>
    <t xml:space="preserve">
2 filmy zamieszczone na 2 stronach internetowych
Kanał odr-u na youtube fb
</t>
  </si>
  <si>
    <t xml:space="preserve">Kampania Medialna „Wiedz i Mądrze Jedz” 2020 czyli jak zwiększyć oddziaływanie Krótkich Łańcuchów dostaw Żywności na rozwój zrównoważony obszarów wiejskich by wdrożyć Europejski Zielony Ład w Polsce
</t>
  </si>
  <si>
    <t xml:space="preserve">Celem operacji jest przygotowanie i zrealizowanie ogólnopolskiej kampanii multimedialnej  Wiedz i Mądrze Jedz opisującej możliwości i przykłady organizowania rynków lokalnych i rozwijania systemów Krótkich Łańcuchów Żywności w większej skali oraz przeprowadzenie badań potencjału rynków lokalnych  w 4 województwach w Polsce południowej. </t>
  </si>
  <si>
    <t>Filmy/badanie/ Informacje w internecie</t>
  </si>
  <si>
    <t>Liczba filmów</t>
  </si>
  <si>
    <t>1. Mieszkańcy wsi,  w szczególności rolnicy oraz rodziny związane z małymi gospodarstwami wiejskimi mieszkający na wsi, potencjalni producenci, którzy mogą skorzystać z możliwości, które dają przepisy sprzedaży bezpośredniej (w szczególności RHD).
2. Mieszkańcy miast (dużych, średnich i małych) , w szczególności rodziny, które poszukują stałego i regularnego dostępu do jakościowej żywności bez chemii, wiadomego pochodzenia -  nie tylko potencjalni konsumenci, ale także potencjalni partnerzy do współtworzenia rozwiązań dla systemów KŁŻ, którzy mogą zwiększyć i zapewnić większą skalę dostaw od rodzinnych gospodarstw rolnych dla szkół, szpitali oraz innych zbiorowych klientów czy też tworzyć własne np. zbiorowe punkty sprzedaży.  
3. Aktualni i potencjalni organizatorzy systemów KŁŻ (lokalne grupy działania, spółdzielnie, oraz inne inicjatywy zbiorowe na rzecz żywności lokalnej tj. kooperatywy, inicjatywy RWS, inkubatory kuchenne).
4. Interesariusze systemów żywieniowych w Polsce i w innych krajach europejskich, którzy stwarzają zarówno bariery  jak i możliwości dla skracania łańcuchów żywieniowych pomiędzy konsumentem a producentem, w szczególności w zakresie działań zbiorowych producentów i konsumentów, które przekładają się na zwiększenie skali sprzedaży.</t>
  </si>
  <si>
    <t>Iso-Tech sp. z o. o.</t>
  </si>
  <si>
    <t xml:space="preserve">ul. Św. Benedykta 6A nr lokalu LU1
30-535 Kraków
</t>
  </si>
  <si>
    <t>Liczba badań</t>
  </si>
  <si>
    <t>Liczba informacji w internecie</t>
  </si>
  <si>
    <t xml:space="preserve">Razem = 205
24 filmów (12 wersja PL i 12 wersja ang)
100 pytań i odpowiedzi ekspertów. 
1 raport z badań/analiz
40 rekomendacji dla produktów i producentów oraz rozwiązań KŁŻ
40 postów dot. nowości i nowinek dot. problematyki KŁŻ własnych oraz pozyskanych od partnerów oaz współpracujących osób i organizacji. 
</t>
  </si>
  <si>
    <t>„Rozwój obszarów wiejskich w oparciu o turystykę kulinarną”</t>
  </si>
  <si>
    <t xml:space="preserve">Uczestnicy projektu reprezentować będą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-oraz organizacji branżowych zrzeszających producentów produktów lokalnych i tradycyjnych, reprezentujących branże turystyczną.  
</t>
  </si>
  <si>
    <t xml:space="preserve">Lokalna Grupa Działania Ziemi Kraśnickiej   </t>
  </si>
  <si>
    <t>ul. Słowackiego 7, 23-210 Kraśnik</t>
  </si>
  <si>
    <t>Liczba wydanych publikacji</t>
  </si>
  <si>
    <t>"Aktywizacja społeczności lokalnej w projektach rozwoju obszarów wiejskich"</t>
  </si>
  <si>
    <t>Celem operacji jest poprawa wykorzystania potencjału społeczności lokalnej
w projektach rozwoju obszarów wiejskich poprzez pozyskiwanie informacji od mieszkańców wsi na temat uwarunkowań przyrodniczo-kulturowych, przy wykorzystaniu innowacyjnych rozwiązań. 
Temat 4: Upowszechnianie wiedzy w zakresie optymalizacji wykorzystywania przez mieszkańców obszarów wiejskich zasobów środowiska naturalnego; Temat 8: Promocja jakości życia na wsi lub promocja wsi jako miejsca do życia i rozwoju zawodowego; Temat 9: Wspieranie rozwoju społeczeństwa cyfrowego na obszarach wiejskich przez podnoszenie poziomu wiedzy w tym zakresie; Temat 12: Upowszechnianie wiedzy w zakresie planowania rozwoju lokalnego z uwzględnieniem potencjału ekonomicznego, społecznego i środowiskowego danego obszaru</t>
  </si>
  <si>
    <t>1 Szkolenie 2. Publikacja/materiał drukowany 3. Analiza/ekspertyza/badanie</t>
  </si>
  <si>
    <t xml:space="preserve">Na potrzeby realizacji badań przeprowadzone zostaną warsztaty na grupie docelowej 40 osób wybranych spośród mieszkańców obszarów wiejskich, obiektów na których przeprowadzane będą scalenia gruntów, zainteresowanych tematyką zrównoważonego rozwoju obszarów wiejskich:
- 10 os. z obiektu scaleniowego położonego w województwie podlaskim,
- 10 os. z obiektu scaleniowego położonego w województwie podkarpackim,
- 10 os. z obiektu scaleniowego położonego w województwie małopolskim,
- 10 os. z obiektu scaleniowego położonego w województwie dolnośląskim.
</t>
  </si>
  <si>
    <t>Politechnika Warszawska Wydział Geodezji i Kartografii</t>
  </si>
  <si>
    <t xml:space="preserve">Plac Politechniki 1 pok. 333
00-661 Warszawa
</t>
  </si>
  <si>
    <t>Liczba wykonanych analiz/ekspertyz/badań</t>
  </si>
  <si>
    <t>„Dobre praktyki pszczelarskie UE instrumentem rozwoju obszarów wiejskich„</t>
  </si>
  <si>
    <t xml:space="preserve">Podniesienie poziomu wiedzy i wymiana doświadczeń w zakresie aktualnych
i innowacyjnych rozwiązań w produkcji pszczelarskiej. Temat 2: Upowszechnianie wiedzy w zakresie tworzenia krótkich łańcuchów dostaw w rozumieniu art. 2 ust. 1 akapit drugi lit. m rozporządzenia nr 1305/2013 w sektorze rolno-spożywczym ;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
</t>
  </si>
  <si>
    <t xml:space="preserve">Uczestnicy projektu reprezentować będą następujące grupy osób z 4 województw tj. województwa lubelskiego, śląskiego, podkarpackiego oraz mazowieckiego  ; 
-pszczelarze i osoby związane z branżą pszczelarską 
-rolnicy
-producenci produktów lokalnych i tradycyjnych, 
-przedstawiciele gospodarstw agroturystycznych, 
-przedstawiciele szkół rolniczych/szkół zawodowych branżowych, 
-przedstawiciele organizacji wspierających przedsiębiorczość na terenach wiejskich tj. LGD, 
-przedstawiciele ośrodków doradztwa rolniczego 
-oraz  przedstawiciel organizacji branżowych.  
</t>
  </si>
  <si>
    <t>28</t>
  </si>
  <si>
    <t>„Dobre smaki na wsi”</t>
  </si>
  <si>
    <t>Celem operacji „Dobre smaki na wsi” jest  promocja turystyki kulinarnej na obszarach wiejskich z uwzględnieniem regionalnych tradycji, a pośrednio kuchni regionalnej i tradycyjnej (małe rodzinne biznesy produkujące żywność lub prowadzące restauracje) w otoczeniu walorów turystycznych naturalnych i antropogenicznych, które wzajemnie są do siebie komplementarne. Akcja ma za zadanie stworzenie wizerunku polskich obszarów wiejskich jako atrakcyjnego miejsca do życia i prowadzenia biznesu, w tym szeroko pojętego biznesu gastronomicznego i wytwarzania żywności oraz do wypoczynku z dobrą kuchnią/produktami kulinarnymi w tle, a także promocja tego wizerunku z wykorzystaniem najnowszych trendów w marketingu tzw. influencer marketingu. Temat 8: Promocja jakości życia na wsi lub promocja wsi jako miejsca do życia i rozwoju zawodowego; Temat 12: Upowszechnianie wiedzy w zakresie planowania rozwoju lokalnego z uwzględnieniem potencjału ekonomicznego, społecznego i środowiskowego danego obszaru</t>
  </si>
  <si>
    <t xml:space="preserve">1. Informacje i publikacje w internecie  2. Inne (Podróże studyjne influencerów do wybranych inicjatyw prowadzonych na wsi) </t>
  </si>
  <si>
    <t xml:space="preserve">Liczba publikacji </t>
  </si>
  <si>
    <t>Bezpośrednią grupą docelową operacji będą właściciele inicjatyw wybranych przez Polską Organizację Turystyczną do udziału w projekcie, o których ofercie przygotowane zostaną publikacje (15 gestorów inicjatyw).</t>
  </si>
  <si>
    <t>Polska Organizacja Turystyczna</t>
  </si>
  <si>
    <t xml:space="preserve">Chałubińskiego 8
00-613 Warszawa
</t>
  </si>
  <si>
    <t xml:space="preserve">Nowoczesne rozwiązania rynkowe i technologiczne w rolniczych obszarach wiejskich północnej Grecji </t>
  </si>
  <si>
    <t>1. Podstawowym celem operacji jest wymiana wiedzy, doświadczeń oraz wskazanie możliwości (idei) zrównoważonego i dynamicznego rozwoju dla podmiotów biorących udział w rozwoju obszarów wiejskich, ukierunkowanym na: 
a) aktywizację mieszkańców poprzez zapoznawanie ich z unikatową wiedzą oraz tworzenie rozbudowanej siatki partnerstwa różnopodmiotowego (także w aspekcie współpracy międzynarodowej);
b) wykorzystanie nowoczesnych technologii i wiedzy podmiotów pozakrajowych w celu skrócenia łańcuchów dostaw;
c) ochronę środowiska naturalnego i korzystanie z innowacyjnych rozwiązań ekologicznych;
d) zwiększenie dynamiki rozwoju lokalnego przetwórstwa w oparciu o istniejące międzynarodowe rozwiązania wytwarzania, brandingu i marketingu lokalnych produktów, prowadzące do zwiększenia zatrudnienia.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t>
  </si>
  <si>
    <t xml:space="preserve">1. Szkolenie/ seminarium/ warsztat/ spotkanie </t>
  </si>
  <si>
    <t xml:space="preserve">Grupę docelową stanowi 50 pełnoletnich osób z terenu województw podlaskiego, mazowieckiego, łódzkiego, warmińsko-mazurskiego oraz opolskiego, w tym:
- 25 osób do 26 roku życia, uczących się, studiujących lub działających w organizacjach/przedsiębiorstwach o profilu rolniczym/leśniczym/inżynierii przetwórstwa, mieszkających i/lub działających na terenach wiejskich;
-  25 osób do 35 roku życia prowadzących działalność gospodarczą i/lub aktywność społeczną w zakresie rolnictwa/leśnictwa/przetwórstwa/lokowania lokalnych produktów, zamieszkałych na terenach wiejskich. W tej grupie mogą znajdować się również osoby bezrobotne, długotrwale bezrobotne czy wykluczone.
</t>
  </si>
  <si>
    <t>II,III,IV</t>
  </si>
  <si>
    <t>Fundacja Hagia Marina</t>
  </si>
  <si>
    <t xml:space="preserve">ul. Dywizjonu 303, 161A/25
01-470 Warszawa
</t>
  </si>
  <si>
    <t xml:space="preserve">RLKS i współpraca międzynarodowa lgd instrumentem rozwoju obszarów wiejskich </t>
  </si>
  <si>
    <t>Wymiana doświadczeń oraz nawiązanie kontaktów  przedstawicieli  polskich LGD z portugalskimi na rzecz tworzenia sieci kontaktów dla Lokalnych Grup Działania (LGD). Organizacja wizyty studyjnej w Portugalii przybliży uczestnikom doświadczenia portugalskich LGD związanych z: aktywizacją mieszkańców wsi, zarządzaniem projektami z zakresu rozwoju obszarów wiejskich oraz planowania rozwoju lokalnego z uwzględnieniem potencjału ekonomicznego, społecznego i środowiskowego, przy wykorzystaniu wielofunduszowego mechanizmu rozwoju lokalnego kierowanego przez społeczność (RLKS/ ang. CLLD). Operacja będzie r</t>
  </si>
  <si>
    <t>Uczestnikami wyjazdy studyjnego będą przedstawiciel LGD z czterech województw: mazowieckiego, lubelskiego, świętokrzyskiego oraz wielkopolskiego.</t>
  </si>
  <si>
    <t>II, III,IV</t>
  </si>
  <si>
    <t>Lokalna Grupa Działania „Puszcza Kozienicka”</t>
  </si>
  <si>
    <t>Innowacyjne biotechniki rozrodu szansą dla rozwoju krajowej hodowli bydła.</t>
  </si>
  <si>
    <t xml:space="preserve">celem wnioskowanych wyjazdów studyjnych jest uświadomienie hodowców bydła mlecznego, jak w krótkim czasie można podnieść potencjał genetyczny swojego gospodarstwa, a tym samym zwiększyć jego rentowność.  Propozycja skierowana jest dla hodowców bydła mlecznego (pod oceną wartości hodowlanej) z 7 województw w Polsce, którzy wyrażą chęć udostępnienia swoich krów/jałówek o wysokiej wartości hodowlanej do przeprowadzenia zabiegów ET i OPU/IVF/IVP w celu zwiększenia potencjału genetycznego własnego gospodarstwa oraz na potrzeby realizacji programu hodowlanego WCHiRZ w Poznaniu (w przypadku wybitnych sztuk). Celem dodatkowym wyjazdów studyjnych będzie zapoznanie hodowców z  innowacyjnymi technologiami wspierającymi efektywność rozrodu bydła mlecznego, ze szczególnym uwzględnieniem następującej tematyki:
• metody przyśpieszenia postępu genetycznego stad bydła mlecznego 
• biotechniki rozrodu bydła stosowane na świecie
• metody produkcji zarodków (in vitro, in vivo)
• przygotowanie dawczyń i biorczyń do zabiegu ET
• inseminacja dawczyń nasieniem konwencjonalnym i seksowanym
• stosowanie nasienia seksowanego w gospodarstwie
• nakreślenie korzyści dla hodowcy z tytułu wykorzystania ET w gospodarstwie 
</t>
  </si>
  <si>
    <t xml:space="preserve">Hodowcy bydła mlecznego z województwa : łódzkiego, mazowieckiego,  lubelskiego, kujawsko-pomorskiego, pomorskiego, warmińsko-mazurskiego, podlaskiego.
Operacja skierowana jest dla hodowców, którzy w rozrodzie bydła mlecznego oprócz inseminacji, są zdeterminowani, aby znacząco poprawić postęp genetyczny własnych stad i wprowadzić do pracy hodowlanej innowacyjne techniki rozrodu tj. embriotransfer (metoda in vivo lub in vitro) 
</t>
  </si>
  <si>
    <t>I,II,III,IV</t>
  </si>
  <si>
    <t>63-004 Tulce
Poznańska 13</t>
  </si>
  <si>
    <t>280</t>
  </si>
  <si>
    <t xml:space="preserve">Konkurs AGROLIGA 2020 i 2021 – etap wojewódzki </t>
  </si>
  <si>
    <t xml:space="preserve">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</si>
  <si>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seminarium/Prasa/Konkurs/ Informacje w internecie</t>
  </si>
  <si>
    <t>liczba seminariów</t>
  </si>
  <si>
    <t xml:space="preserve">Zachodniopomorski Ośrodek Doradztwa Rolniczego w Barzkowicach </t>
  </si>
  <si>
    <t xml:space="preserve">73-134 Barzkowice 2 
</t>
  </si>
  <si>
    <t>liczba artykułów w prasie</t>
  </si>
  <si>
    <t>120</t>
  </si>
  <si>
    <t>80</t>
  </si>
  <si>
    <t xml:space="preserve">liczba stron internetowych </t>
  </si>
  <si>
    <t>1500</t>
  </si>
  <si>
    <t>Oznaczenia geograficzne oraz sieciowanie współpracy – zagraniczne inspiracje</t>
  </si>
  <si>
    <t>Zwiększenie wiedzy o unijnych systemów jakości żywności oraz o zasadach współpracy związanej z wdrażaniem polityki jakości żywności.</t>
  </si>
  <si>
    <t>spotkanie/wyjazd studyjny</t>
  </si>
  <si>
    <t>Grupę docelową operacji stanowić będzie 17 osób - przedstawicieli samorządu terytorialnego, lokalnych grup działania oraz organizacji branżowych/ producentów związanych z unijnym systemem oznaczeń geograficznych – w tym samorządu rolniczego, ewentualnie podmiotów mających zainteresowanie i potencjał wejścia w ten system</t>
  </si>
  <si>
    <t>Województwo Podlaskie</t>
  </si>
  <si>
    <t>15-888 Białystok, 
Kardynała Stefana Wyszyńskiego 1</t>
  </si>
  <si>
    <t>17</t>
  </si>
  <si>
    <t>Rozwój produkcji bydła ras mięsnych, integracja i innowacje w modelu francuskim</t>
  </si>
  <si>
    <t>Przeszkolenie i podniesienie wiedzy uczestników wyjazdu studyjnego do Francji oraz spotkań, które zostaną po nim zorganizowane w zakresie hodowli i produkcji bydła ras mięsnych,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 (szczególnie w obszarze bydła mięsnego).</t>
  </si>
  <si>
    <t xml:space="preserve">20 osób z 4 województw: kujawsko-pomorskie, lubelskie, podkarpackie i wielkopolskie z różnych środowisk: rolnicy, doradcy, przedstawiciele samorządu terytorialnego oraz nauki (po 5 uczestników reprezentujących co najmniej 2 z wymienionych środowisk z każdego z województw) </t>
  </si>
  <si>
    <t>II,III.IV</t>
  </si>
  <si>
    <t>I,II</t>
  </si>
  <si>
    <t>Federacja Grup i Producentów Wołowina Polska</t>
  </si>
  <si>
    <t>01-031 Warszawa, Al. Jana Pawła II 61/123</t>
  </si>
  <si>
    <t>Integracja w rolnictwie a produkcja żywności wysokiej jakości i zdolność do wdrażania innowacji na przykładzie Włoch</t>
  </si>
  <si>
    <t>Przeszkolenie i podniesienie wiedzy uczestników wyjazdu studyjnego do Włoch oraz spotkań, które zostaną po nim zorganizowane w zakresie systemów jakości żywności,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t>
  </si>
  <si>
    <t>Ogólnopolskie Stowarzyszenie Przetwórców i Producentów Produktów Ekologicznych "POLSKA EKOLOGIA"</t>
  </si>
  <si>
    <t>00-246 Warszawa, ul. Miodowa 14</t>
  </si>
  <si>
    <t xml:space="preserve">"Najciekawsze i SMART - zrównoważony rozwój obszarów wiejskich w oparciu o nowoczesne technologie" </t>
  </si>
  <si>
    <t>Celem operacji jest dalsza promocja Sieci Najciekawszych Wsi (SNW) oraz podniesienie w okresie od kwietnia do końca października 2020 r. praktycznej wiedzy członków PSORW, przedstawicieli miejscowości SNW oraz potencjalnych nowych członków SNW i PSORW w zakresie promocji regionu w oparciu o nowoczesne technologie poprzez organizację konferencji, warsztatu i wydanie folderów promocyjnych.</t>
  </si>
  <si>
    <t>warsztat, konferencja, publikacja</t>
  </si>
  <si>
    <t>liczba uczestników warsztatu/liczba uczestników konferencji/liczba publikacji/liczba egzemplarzy</t>
  </si>
  <si>
    <t>60/78/1/20000-40000</t>
  </si>
  <si>
    <t>Grupę docelową stanowią wiejscy liderzy, sołtysi, członkowie organizacji wiejskich, a także przedstawiciele lokalnych społeczności i samorządów zaangażowani w proces powstawania Sieci Najciekawszych Wsi. Do grupy docelowej dołączą również członkowie Polskiej Sieci Odnowy i Rozwoju Wsi oraz przedstawiciele miejscowości zainteresowanych uzyskaniem certyfikatu uczestnika SNW</t>
  </si>
  <si>
    <t>Stowarzyszenie Polska Sieć Odnowy i Rozwoju Wsi</t>
  </si>
  <si>
    <t>58-200 Dzierżoniów 
ul. Piastowska 1 lok.202</t>
  </si>
  <si>
    <t>Współpraca i dobre praktyki szansą na rozwój obszarów wiejskich</t>
  </si>
  <si>
    <t>Celem operacji jest wymiany wiedzy i doświadczeń pomiędzy podmiotami branży agroturystycznej. Uczestnicy projektu mają zdobyć wiedzę, jak efektywnie zarządzać swoim przedsięwzięciem, jakie stosować rozwiązania marketingowe, mają poznać najlepsze wzorce, które będą mogli wdrożyć w dowolnym stopniu również w prowadzonej przez siebie działalności</t>
  </si>
  <si>
    <t>liczba wyjazdów studyjnych/liczba uczestników konferencji/ publikacja/liczba  egzemplarzy</t>
  </si>
  <si>
    <t>3/100/1/1000</t>
  </si>
  <si>
    <t>Grupą docelową będą osoby pracujące w sektorze agroturystyki i turystyki wiejskiej (zarówno właściciele obiektów, jak i osoby zatrudnione) oraz osoby zamierzające rozpocząć pracę w ww. sektorze</t>
  </si>
  <si>
    <t>Wielkopolska Organizacja Turystyczna</t>
  </si>
  <si>
    <t>61-823 Poznań 
ul. Piekary 17</t>
  </si>
  <si>
    <t>W poszukiwaniu inspiracji rozwoju działalności na terenach wiejskich – produkty lokalne, turystyczne na bazie zasobów przyrodniczych i kulturowych</t>
  </si>
  <si>
    <t>Podniesienie poziomu wiedzy 24 osób z 4 lokalnych grup działania w zakresie małego przetwórstwa lokalnego, rozwoju przedsiębiorczości w oparciu o walory przyrodnicze, turystyczne i produkty lokalne, tworzenia sieci współpracy służącej rozwojowi obszarów wiejskich oraz zarządzania projektami.</t>
  </si>
  <si>
    <t>Członkowie i przedstawiciele 4 LGD:
Rybacka Lokalna Grupa Działania „Z Ikrą” – województwo łódzkie
Stowarzyszenie „Lokalna Grupa Działania – Tygiel Doliny Bugu” – województwo podlaskie
Stowarzyszenie Dolina Karpia – województwo małopolskie
Stowarzyszenie „Między Wisłą a Kampinosem” – województwo mazowieckie.</t>
  </si>
  <si>
    <t>Rybacka Lokalna Grupa Działania „Z Ikrą”</t>
  </si>
  <si>
    <t>ul. Ozorkowska 3
95-045 Parzęczew</t>
  </si>
  <si>
    <t>Sieci LGD - obowiązek czy szansa?</t>
  </si>
  <si>
    <t>Celem operacji jest wyższa skuteczność oddziaływania na rozwój obszarów wiejskich Lokalnych Grup Działania poprzez zwiększoną ich aktywność w ramach regionalnych sieci LGD poprzez:                  
1. Ustalenie sposobów prezentacji działalności sieci LGD oraz ich metod działania we współpracy z członkowskimi LGD.
2. Identyfikację czynników pozytywnie i negatywnie wpływających na funkcjonowanie LGD w ramach sieci wojewódzkich i funkcjonowania tych sieci.
3. Zdefiniowanie warunków jakie będą miały wpływ na świadome i zaangażowane uczestnictwo LGD w pracach sieci wojewódzkich.
4. Identyfikację oczekiwań LGD pod adresem sieci wojewódzkich.
5. Wskazanie uwarunkowań zwiększających wpływ sieci LGD na wyższą jakość zarządzania procesem wdrażania lokalnych strategii rozwoju.</t>
  </si>
  <si>
    <t>Publikacja, badanie</t>
  </si>
  <si>
    <t>Liczba publikacji
Raporty</t>
  </si>
  <si>
    <t>1
7</t>
  </si>
  <si>
    <t>Fundacja Idealna Gmina</t>
  </si>
  <si>
    <t>ul. Gdańska 2 lok. 128a
01-633 Warszawa</t>
  </si>
  <si>
    <t xml:space="preserve">Aronia… Na zdrowie! Najkrótsza droga z krzewu na stół
województwa: pomorskie, kujawsko-pomorskie, wielkopolskie i dolnośląskie
</t>
  </si>
  <si>
    <t>Celem operacji jest zorganizowanie w 2020 r. 4 punktów informacyjnych na imprezach plenerowych o charakterze rolno-spożywczym, organizowanych na terenie województw: pomorskiego, kujawsko-pomorskiego, wielkopolskiego i dolnośląskiego,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 W puncie informacyjnym przekazywane będą odwiedzającym broszury informacyjne oraz będą oferowane do degustacji produkty aroniowe. Ponadto celem operacji jest przekazanie broszury informacyjnej, która zwróci uwagę właścicieli min. 100. lokali gastronomicznych, z terenu województw: pomorskiego, kujawsko-pomorskiego, wielkopolskiego i dolnośląskiego, na wykorzystanie owoców aronii oraz produktów aroniowych oferowanych przez lokalnych producentów</t>
  </si>
  <si>
    <t>Punkty informacyjne, broszura</t>
  </si>
  <si>
    <t>Liczba punktów informacyjnych
Liczba broszur</t>
  </si>
  <si>
    <t xml:space="preserve">4
1
</t>
  </si>
  <si>
    <t>Potencjalni konsumenci produktów aroniowych tj. osoby odwiedzające punkty informacyjne imprezy plenerowe o charakterze rolno-spożywczym, najczęściej mieszkańcy najbliższej okolicy – w sumie min. 1500 osób
oraz  wystawiający się na tej samej imprezie producenci żywności – w sumie min. 40 producentów</t>
  </si>
  <si>
    <t>Krajowe Zrzeszenie Plantatorów Aronii ARONIA POLSKA</t>
  </si>
  <si>
    <t>ul. Konstytucji 3 Maja 1/3
96-100 Skierniewice</t>
  </si>
  <si>
    <t>„Przetwórstwo oparte na lokalnych zasobach szansą na rozwój obszarów wiejskich”</t>
  </si>
  <si>
    <t xml:space="preserve">Celem operacji jest upowszechnienie wiedzy i znaczenia przetwórstwa lokalnego w rozwoju obszarów wiejskich na przykładzie rozwiązań angielskich.
</t>
  </si>
  <si>
    <t xml:space="preserve">Wyjazd studyjny
</t>
  </si>
  <si>
    <t xml:space="preserve">Grupą docelową operacji będą m.in.: 
- rolnicy/sadownicy specjalizujący się w produkcji jabłek- zajmujący się produkcją sadowniczą,
- osoby/podmioty zajmujące się przetwórstwem owoców,
- producenci cydru/jabłecznika,
- przedstawiciele organizacji udzielających dotacji na podejmowanie i rozwój działalności gospodarczej na obszarach wiejskich tj. LGD,
- przedstawiciele organizacji branżowych związanych z sadownictwem/przetwórstwem,
- przedstawiciele ośrodków doradztwa rolniczego.  
</t>
  </si>
  <si>
    <t>Lubelskie Stowarzyszenie Miłośników Cydru</t>
  </si>
  <si>
    <t>Mikołajówka 11
23-250 Urzędów</t>
  </si>
  <si>
    <t>Liczba uczestników wyjazdu studyjnego</t>
  </si>
  <si>
    <t>Forum opinii, potrzeb i ograniczeń we wdrażaniu działań ochrony środowiska oraz klimatu w polskim rolnictwie</t>
  </si>
  <si>
    <t>Celem operacji jest zebranie szerokiej opinii i doświadczeń rolników z dotychczasowego działania zobowiązań na rzecz ochrony środowiska w gospodarstwach rolnych oraz ustalenie możliwie najłatwiejszych do wdrożenia, technik redukcji emisji amoniaku i GHG, w kontekście upowszechnienie wyników badania tych opinii w kręgach administracji państwowej, samorządowej, doradztwa, świata nauki i innych interesariuszy, w tym samych rolników. rozpoznawania, nabywania i przechowywania.</t>
  </si>
  <si>
    <t xml:space="preserve">Konferencja
Publikacja
Analiza
</t>
  </si>
  <si>
    <t xml:space="preserve">Grupę docelową stanowić będą rolnicy z obszaru całej Polski, którzy będą mogli wyrazić swoje opinie, ograniczenia i możliwości na temat ochrony środowiska i zmian klimatu w rolnictwie. 
Uzyskane rezultaty badania, zostaną zaprezentowane i skonsultowane na konferencjach, dedykowanych administracji, doradztwu i nauce oraz dużym gospodarstwom, a także małym i średnim gospodarstwom.
Natomiast wyniki konsultacji oraz podsumowanie ekspertyzy zawarte będą w opracowanym wydawnictwie/monografii przeznaczonej dla całego kraju. </t>
  </si>
  <si>
    <t>Instytut Zootechniki - Państwowy Instytut Badawczy</t>
  </si>
  <si>
    <t>ul.Sarego 2
04-373 Warszawa
31-047 Kraków</t>
  </si>
  <si>
    <t>Liczba uczestników
3 konferencji</t>
  </si>
  <si>
    <t>Liczba egzemplarzy publikacji</t>
  </si>
  <si>
    <t>Liczba analiz</t>
  </si>
  <si>
    <t>Europejskie rozwiązania strukturalne dla rolnictwa górskiego na tle krajowych oczekiwań i potrzeb.</t>
  </si>
  <si>
    <t>Celem międzynarodowej konferencji pt. ”Europejskie rozwiązania strukturalne dla rolnictwa górskiego na tle krajowych oczekiwań i potrzeb” będzie prezentacja i wymiana wiedzy (wykłady, sesje panelowe) w zakresie narodowych rozwiązań krajów członkowskich UE w zakresie struktur i funkcjonowania ich programów górskich, co pozwoli na ukierunkowanie krajowej dyskusji i prac na właściwe tory, pominięcie popełnionych przez inne kraje błędów oraz wykorzystanie ich wieloletniego doświadczenia.</t>
  </si>
  <si>
    <t>Konferencja
Publikacja</t>
  </si>
  <si>
    <t>„Videosfera Agro” – Platforma informacyjna upowszechniająca innowacyjne i dobre praktyki w rolnictwie na terenie Polski.</t>
  </si>
  <si>
    <t>Celem operacji jest wykreowanie nowoczesnego systemu przekazywania wiedzy na temat innowacyjnych rozwiązań technicznych i procesowych przedstawianych na Platformie „Videosfera Agro” poprzez zidentyfikowanie, rozpowszechnienie i rekomendowanie dobrych praktyk w zakresie rozwoju innowacyjnych rozwiązań dla rolnictwa.
Cele szczegółowe operacji to:
1. Upowszechnienie wiedzy i rozwój kompetencji związanych z generowaniem innowacyjnych rozwiązań (z wykorzystaniem wiedzy profesjonalnej) i zarządzaniem projektami innowacyjnymi poprzez produkcję filmów, publikacją artykułów prasowych, seminaria, udział w targach.
2. Rozwój kompetencji związanych ze współpracą poprzez współpracę projektową, upowszechnienie wiedzy o systemie wsparcia dla powstawania i rozwoju innowacyjnych przedsięwzięć w rolnictwie w ramach seminariów,
3. Identyfikacja poprzez przeprowadzenie konkursu dotyczącego rolnictwa na obszarach wiejskich i wyłaniającego najlepsze praktyki.
4. Upowszechnienie poprzez komunikację i promocję najlepszych przykładowych dobrych praktyk związanych z rolnictwem.
5. Rozpowszechnienie wiedzy na temat przygotowania innowacyjnych rozwiązań związanych z tworzeniem ofert w rolnictwie.</t>
  </si>
  <si>
    <t xml:space="preserve">Seminarium
Stoisko wystawiennicze
Prasa
Konkurs
Informacje i publikacje w Internecie (filmy)
</t>
  </si>
  <si>
    <t>Liczba seminariów</t>
  </si>
  <si>
    <t xml:space="preserve">Grupę docelową stanowić będą rolnicy, odbiorcy portalu wiescirolnicze.pl,  kanału Wieści Rolniczych na YouTube, czytelnicy „Wieści Rolniczych”. Dzięki projektowi zapoznają się oni z dobrymi praktykami stosowanymi w rolnictwie, nie tylko w teorii – dzięki wiedzy specjalistów i naukowców, ale także na konkretnych przykładach najbardziej innowacyjnych rolników, zwłaszcza takich, którzy osiągnęli sukces ekonomiczny. </t>
  </si>
  <si>
    <t>Południowa Oficyna Wydawnicza Sp. z o.o.</t>
  </si>
  <si>
    <t>ul. Kasprzaka 1A
63-200 Jarocin</t>
  </si>
  <si>
    <t>Liczba uczestników
3 seminariów</t>
  </si>
  <si>
    <t>Liczba stoisk wystawienniczych</t>
  </si>
  <si>
    <t>Szacowana liczba odwiedzających 
3 stoiska
wystawiennicze</t>
  </si>
  <si>
    <t>Liczba artykułów</t>
  </si>
  <si>
    <t>Liczba konkursów</t>
  </si>
  <si>
    <t>Liczba uczestników
2 konkursów</t>
  </si>
  <si>
    <t>Liczba informacji w internecie (filmów)</t>
  </si>
  <si>
    <t>Innowacyjne przykłady współpracy w sektorze rolnym Szwajcarii</t>
  </si>
  <si>
    <t xml:space="preserve">Głównym celem operacji jest zapoznanie się z osiągnięciami Szwajcarii we wprowadzaniu innowacyjnych  przykładów współpracy  w sektorze rolnym Szwajcarii. Pytania nas interesujące są następujące: Jakie podjęto  działania innowacyjne i jakie osiągnięto efekty? Jak wyzwolono inicjatywy społeczne aby zainteresowane strony były aktywne w procesach przekształceń i wdrażaniu nowych inicjatyw ? Jakie użyto instrumenty aby zabezpieczyć wsparcie w zakresie rozwoju działalności przedsiębiorczej gospodarstw rolnych i organizacji łańcucha dostaw produktów żywnościowych? Jakie są podejmowane działania w formie wspólnych przedsięwzięć rolników?
    Docelowo projekt ma służyć inicjowaniu różnorodności form uzyskiwania dochodów gospodarstw rolnych na obszarach wiejskich, jak również wpłynąć na rozwój społeczno-gospodarczy obszarów wiejskich, co przyczyni się do promocji zamieszkania na obszarach wiejskich. 
Ponadto projekt przyczyni się do:
- Promowania systemów sprzedaży żywności wytworzonej w gospodarstwie rolnym.
- Promowania współpracy w ramach dystrybucji żywności lokalnej.
- Wspierania rozwoju przedsiębiorczości na obszarach wiejskich przez podnoszenie poziomu wiedzy i umiejętności w obszarze małego przetwórstwa lokalnego i form dystrybucji żywności. </t>
  </si>
  <si>
    <t xml:space="preserve">Wyjazd studyjny                              </t>
  </si>
  <si>
    <t xml:space="preserve">Wyjazd studyjny skierowany jest dla grupy 20 osób z terenu województwa: małopolskiego-8 osób, śląskiego-4 osoby, lubelskiego-4 osoby i podkarpackiego-4 osoby. Wyjedzie 3 przedstawicieli wnioskodawcy projektu, po 1 przedstawicielu każdego partnera projektu (tj.3), 3 przedstawicieli spółdzielczości, 2 przedstawicieli organizacji pozarządowych działających na obszarach wiejskich, 3 przedstawicieli jednostek naukowych, 1 przedstawicielu JST, 1 przedstawicielu przedsiębiorców, 4 rolników indywidualnych. Publikacja skierowana jest do uczestników wyjazdu studyjnego, aktywnych członków  partnerów projektu, uczestników seminariów i konferencji organizowanych w obszarze tematyki wyjazdu.                        </t>
  </si>
  <si>
    <t>Małopolskie Stowarzyszenie Doradztwa Rolniczego</t>
  </si>
  <si>
    <t>ul. Czysta 21; 31-121 Kraków</t>
  </si>
  <si>
    <t>Publikacja/ materiał drukowany</t>
  </si>
  <si>
    <t>Liczba publikacji / nakład</t>
  </si>
  <si>
    <t>1 / 200</t>
  </si>
  <si>
    <t>Gęsina nie tylko na św. Marcina - Promocja przyzagrodowego chowu, przetwórstwa oraz walorów żywieniowych gęsiny podczas targów i imprez plenerowych</t>
  </si>
  <si>
    <t xml:space="preserve">Celem operacji jest poprawa wizerunku polskiej wsi oraz rozpoznawalności lokalnej marki jaką jest mięso gęsie w całym kraju, a w szczególności w regionach objętych operacją, wpływ na lepsze jej urynkowienie oraz wykreowanie nowych lokalnych produktów i tradycji na rynku ogólnokrajowym, dzięki czemu zwiększony zostanie udział zainteresowanych stron we wdrażaniu inicjatyw na rzecz rozwoju obszarów wiejskich.
Celami szczegółowymi są:
a) promowanie gęsiny jako polskiej, zdrowej, naturalnej i ekologicznej żywności, pochodzącej z przyzagrodowego chowu wśród minimum 149.500 osób przebywających na terenie kraju, a w szczególności w województwach: pomorskim, łódzkim, mazowieckim, kujawsko-pomorskim i wielkopolskim,
b) dotarcie ze specjalistyczną wiedzą dotyczącą przyzagrodowego chowu gęsi, przetwórstwa i sprzedaży gęsiny w ramach RHD oraz budowania współpracy wśród minimum 149.500 osób przebywających na terenie kraju, a w szczególności w województwach: pomorskim, łódzkim, mazowieckim, kujawsko-pomorskim i wielkopolskim. </t>
  </si>
  <si>
    <t xml:space="preserve">Stoisko wystawiennicze/ punkt informacyjny  </t>
  </si>
  <si>
    <t>Fundacja Hodowców Polskiej Białej Gęsi</t>
  </si>
  <si>
    <t>Wróble 37, 88-153 Wróble</t>
  </si>
  <si>
    <t>liczba publikacji / nakład</t>
  </si>
  <si>
    <t>5 / 25000</t>
  </si>
  <si>
    <t xml:space="preserve"> Audycja/ film/ spot</t>
  </si>
  <si>
    <t xml:space="preserve"> Inne (roll up)</t>
  </si>
  <si>
    <t>V</t>
  </si>
  <si>
    <t>Przyzagrodowy chów gęsi sposobem na rozwój przedsiębiorczości na obszarach wiejskich.</t>
  </si>
  <si>
    <t xml:space="preserve">
1) przeszkolenie, w okresie realizacji operacji, niepracujących mieszkańców obszarów wiejskich (w tym min. 50 % osób do 35 roku życia) z zakresu prowadzenia przyzagrodowego chowu gęsi, przetwórstwa i sprzedaży gęsiny w ramach rolniczego handlu detalicznego (RHD), budowania produktu turystycznego opartego na przyzagrodowym chowie gęsi oraz budowania współpracy w ramach zbytu żywności;
2) rozpropagowanie, w okresie realizacji operacji, wśród niepracujących mieszkańców obszarów wiejskich (w tym min. 50 % osób do 35 roku życia) wiedzy z zakresu prowadzenia przyzagrodowego chowu gęsi, przetwórstwa i sprzedaży gęsiny w ramach rolniczego handlu detalicznego (RHD), budowania produktu turystycznego opartego na przyzagrodowym chowie gęsi oraz budowania współpracy w ramach zbytu żywności;
3) dotarcie, w okresie realizacji operacji, ze specjalistyczną wiedzą dotyczącą przyzagrodowego chowu gęsi, przetwórstwa i sprzedaży gęsiny w ramach RHD, budowania produktu turystycznego opartego na przyzagrodowym chowie gęsi, budowania współpracy w ramach zbytu żywności, a także promocja gęsiny wśród mieszkańców wsi i małych miast. </t>
  </si>
  <si>
    <t>Szkolenie/ seminarium/ warsztat</t>
  </si>
  <si>
    <t>liczba szkoleń / uczestnicy</t>
  </si>
  <si>
    <t>32 / 768</t>
  </si>
  <si>
    <t xml:space="preserve">
a) niepracujący mieszkańcy obszarów wiejskich, w tym osoby młode (do 35 roku życia – minimum 50% grupy), w łącznej liczbie 768 osób (po 192 osoby na województwo: kujawsko-pomorskie, mazowieckie, pomorskie oraz wielkopolskie);
b) ogół społeczeństwa, w tym osoby zainteresowane prowadzeniem przyzagrodowego chowu gęsi, przetwórstwem i zbytem gęsiny w ramach rolniczego handlu detalicznego, budowaniem produktu turystycznego opartego na przyzagrodowym chowie gęsi czy budowaniem współpracy w ramach zbytu żywności, a także potencjalni konsumenci, w liczbie minimum 6.968.700 osób (w tym minimum 4.717.800 mieszkańców wsi i małych miast).
</t>
  </si>
  <si>
    <t>2 / 1600</t>
  </si>
  <si>
    <t>Audycja/ film/ spot</t>
  </si>
  <si>
    <t>liczba audycji/ filmów / spotów</t>
  </si>
  <si>
    <t>liczba felietonów</t>
  </si>
  <si>
    <t>Kierunek na rozwój – szkolenia i wyjazdy studyjne dla branży serowarskiej</t>
  </si>
  <si>
    <t xml:space="preserve">1)Przeszkolenie producentów sera, osób związanych z branżą serowarską oraz osób zainteresowanych podjęciem zatrudnienia lub własną działalnością w branży serowarskiej podczas udziału w pilotażowym cyklu szkoleń dla zawodu serowara farmerskiego w okresie listopad 2020 – wrzesień 2021 podczas 10 szesnastogodzinnych zjazdów szkoleniowych	
2)Przeszkolenie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Francji w 2021 r.
3)Przeszkolenie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Hiszpanii w 2020 r.	</t>
  </si>
  <si>
    <t>liczba szkoleń / liczba uczestników</t>
  </si>
  <si>
    <t>10 / 150</t>
  </si>
  <si>
    <t xml:space="preserve">Szkolenia:
- 15 producentów sera, osób związanych z branżą serowarską i/lub osób zainteresowanych podjęciem zatrudnienia w branży serowarskiej z województwa dolnośląskiego (co najmniej 2  osoby),województwa wielkopolskiego (co najmniej 2 osoby), województwa zachodniopomorskiego (co najmniej 2 osoby),  województwa kujawsko-pomorskiego (co najmniej 2 osoby), województwa mazowieckiego (co najmniej 2  osoby), którzy będą uczestniczyli w pełnym cyklu szkoleń. 
Wyjazd studyjny do Hiszpanii: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Wyjazd studyjny do Francji: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t>
  </si>
  <si>
    <t>ul.C.K. Norwida 25, 50-375 Wrocław</t>
  </si>
  <si>
    <t>Transfer wiedzy i innowacji w rolnictwie chorwackim na przykładzie tworzenia wartości dodanej na poziomie gospodarstwa, zwłaszcza producentów winorośli.</t>
  </si>
  <si>
    <t xml:space="preserve">Zapoznanie się z systemem  transferu wiedzy i informacji/innowacji w rolnictwie chorwackim oraz tworzeniem wartości dodanej na poziomie gospodarstwa na przykładzie gospodarstw z uprawą winorośli.                                                            </t>
  </si>
  <si>
    <t>wyjazd, broszura</t>
  </si>
  <si>
    <t>liczba uczestników wyjazdu/liczba egzemplarzy broszury</t>
  </si>
  <si>
    <t>20/200</t>
  </si>
  <si>
    <t xml:space="preserve">przedstawiciele wnioskodawcy i partnerów projektu, przedstawicieli spółdzielczości,  przedstawiciele organizacji pozarządowych działających na obszarach wiejskich,  przedstawiciel jednostek naukowych, przedstawiciel JST, przedstawiciel przedsiębiorców, rolników indywidualnych. </t>
  </si>
  <si>
    <t>Kraków 31-121, ul.  Czysta 21</t>
  </si>
  <si>
    <t>„Produkcja, przetwórstwo i sprzedaż żywności na niewielką skalę - szansą rozwoju wsi”</t>
  </si>
  <si>
    <t xml:space="preserve">Celem głównym operacji jest ułatwianie wymiany wiedzy na temat produkcji, przetwórstwa i sprzedaży żywności na niewielką skalę  i wprowadzania jej na rynek w krótkich łańcuchach dystrybucji, w tym na temat działalności marginalnej, lokalnej i ograniczonej, rolniczego handlu detalicznego i sprzedaży bezpośredniej. </t>
  </si>
  <si>
    <t>szkolenie, wyjazd, konferencja, publikacja, film</t>
  </si>
  <si>
    <t xml:space="preserve">100/25/100/1000/1 </t>
  </si>
  <si>
    <t>Poznań 60-163, Sieradzka 29</t>
  </si>
  <si>
    <t>Aktywny staruszek – gospodarstwa opiekuńcze jako forma aktywizacji seniorów na wsi. Zapoznanie się z dobrymi praktykami zagranicznymi</t>
  </si>
  <si>
    <t xml:space="preserve">Celem operacji jest aktywizacja mieszkańców wsi na rzecz podejmowania inicjatyw w zakresie tworzenia i prowadzenia gospodarstw opiekuńczych </t>
  </si>
  <si>
    <t xml:space="preserve"> rolnicy, pracownicy Ośrodka, pracownicy PODR  zajmujący się wdrażaniem nowych inicjatyw na terenach wiejskich, rolnicy z Podkarpacia, przedstawiciele instytucji rządowych / samorządowych instytucji rolniczych i około rolniczych</t>
  </si>
  <si>
    <t>Podkarpacki Ośrodek Doradztwa Rolniczego z siedzibą w Boguchwale</t>
  </si>
  <si>
    <t>Boguchwała 36-040, Suszyckich/9</t>
  </si>
  <si>
    <t>szkolenie, wyjazd studyjny</t>
  </si>
  <si>
    <t>60-637 Poznań, ul. Wojska Polskiego 28</t>
  </si>
  <si>
    <t>Operacja ma na celu, stworzenie możliwości pozyskania praktycznej wiedzy w zakresie przetwórstwa żywności . Uczestnicy zapoznają się z  praktycznymi sposobami przetwarzania żywności. Warsztaty będą okazją do pozyskania umiejętności przetwarzania żywności w zakresie przetwórstwa mleka
i przetwórstwa mięsa.</t>
  </si>
  <si>
    <t>Liczba informacji 
w internecie (informacje prasowe )</t>
  </si>
  <si>
    <t>Liczba informacji 
w internecie (filmy)</t>
  </si>
  <si>
    <t>Upowszechnienie wiedzy i wymiana doświadczeń w zakresie inicjatyw zwiększających konkurencyjność na terenach wiejskich.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t>
  </si>
  <si>
    <t xml:space="preserve">1. Wyjazd studyjny 2. Konferencja 3. Publikacja/materiał drukowany </t>
  </si>
  <si>
    <t>liczba podróży</t>
  </si>
  <si>
    <t>26-900 Kozienice 
M. Kopernika 8/17</t>
  </si>
  <si>
    <t xml:space="preserve">Lokalne grupy działania, aktualni i byli prezesi sieci regionalnych, jednostki regionalne KSOW, zainteresowani sieciowaniem członkowie LGD </t>
  </si>
  <si>
    <t>Grupę docelową stanowić będą przede wszystkim: rolnicy, stowarzyszenia i organizacje rolników, fundacje promujące regiony, lokalne organizacje pozarządowe, samorząd rolników i terytorialny, administracja państwowa szczebla lokalnego, przedstawicie MRiRW, doradztwo rolnicze, naukowcy i eksperci, reprezentujący 4 województwa (podkarpackie, małopolskie, dolnośląskie i śląskie)</t>
  </si>
  <si>
    <t xml:space="preserve">
1. rolnicy i mieszkańcy obszarów wiejskich, którzy ze względu na ograniczone możliwości rozwoju zawodowego na terenach wiejskich zagrożone są wykluczeniem społecznym i ubóstwem, chcących się zaktywizować poprzez rozpoczęcie działalności w zakresie przyzagrodowego chowu gęsi i sprzedaży produktów z gęsiny,
2. potencjalni  konsumenci, których należy uświadomić w zakresie walorów zdrowotnych, jakie posiadają produkty z gęsiny, 
3. przetwórcy, osoby prowadzące gospodarstwa agroturystyczne, restauratorzy, właściciele punktów gastronomicznych, których można by zainteresować włączeniem do swojej oferty sprzedaż produktów z gęsiny.
Grupa docelowa operacji pochodzić będzie z terenów całej Polski, a w szczególności z terenów województwa: pomorskiego, łódzkiego, mazowieckiego, kujawsko-pomorskiego i wielkopolskiego.
Liczebność grupy docelowej: minimum 149 500 osób, w tym  województwa kujawsko-pomorskiego: 30 000, pomorskiego: 30 000, łódzkiego: 30 000, mazowieckiego: 32 000 i wielkopolskiego: 27 500.</t>
  </si>
  <si>
    <t>wyjazd</t>
  </si>
  <si>
    <t>lokalne grupy działania z woj. Wielkopolskiego, zachodniopomorskiego, lubuskiego i  łódzkiego</t>
  </si>
  <si>
    <t xml:space="preserve">liczba uczestników, liczba uczestników, liczba uczestników, liczba egzemplarzy, liczba stron na których zamieszczony zostanie film </t>
  </si>
  <si>
    <t>Cele operacji: „podpatrywanie" dobrych praktyk w ramach działań realizowanych przez regionalne sieci i federacje LGD i LGD na obszarze Polski oraz Czech,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TEMAT: 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dotyczącej zarządzania projektami z zakresu rozwoju obszarów wiejskich</t>
  </si>
  <si>
    <t>Rolnicy, przedsiębiorcy, naukowcy, doradcy z terenu województwa lubuskiego. Osoby prowadzące swoją działalność na terenie województwa lubuskiego, które będą chciały zdobyć lub pogłębić  wiedzę odnośnie dyrektywy azotanowej, wodnej i NEC. Rolnicy i przedsiębiorcy są zainteresowanie prowadzeniem swoich gospodarstw w taki sposób, aby nie naruszały one środowiska naturalnego</t>
  </si>
  <si>
    <t>ul. Muzealna 5, Ochla 66-006 Zielona Góra</t>
  </si>
  <si>
    <t>Cel operacji: Promocja rozwoju obszarów wiejskich i prezentacja dorobku wsi w tym produktów, usług i towarów wytwarzanych na wsi wśród społeczności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</si>
  <si>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Dzieci ze szkół z terenu Województwa Lubuskiego</t>
  </si>
  <si>
    <t xml:space="preserve">Cel operacji: wyłonienie najładniejszego gospodarstwa agroturystycznego województwa lubuskiego w 2020 roku, spośród biorących udział 
w konkursie, jak również aktywizowanie i motywowanie właścicieli gospodarstw agroturystycznych do polepszania swojej oferty turystycznej, poprawę estetyki gospodarstwa, wymianę doświadczeń w prowadzeniu gospodarstwa. TEMAT: Promocja jakości życia na wsi lub promocja wsi jako miejsca do życia i rozwoju zawodowego
</t>
  </si>
  <si>
    <t>Przykłady dobrych praktyk w zakresie regionalnego dziedzictwa kulinarnego - organizacja dwóch wizyt studyjnych: dla obecnych oraz dla potencjalnych członków Sieci Dziedzictwa Kulinarnego Małopolska w Województwie Opolskim</t>
  </si>
  <si>
    <t>członkowie i kandydaci sieci Dziedzictwo Kulinarne Małopolska-pochodzący z Województwa Małopolskiego producenci surowców żywnościowych, przetwórcy artykułów rolno-spożywczych, właściciele obiektów gastronomicznych, hotelarskich świadczących usługi gastronomiczne, sprzedawcy artykułów rolno-spożywczych</t>
  </si>
  <si>
    <t>konkurs/warsztaty</t>
  </si>
  <si>
    <t>Włączanie społeczności lokalnej w poprawę jakości życia i dziedzictwa kulturowego Podbabiogórza dzięki organizacji konkursu związanego z folklorem społeczność lokalna zostanie włączona w życie kulturalne.</t>
  </si>
  <si>
    <t>Podniesienie wiedzy , doskonalenie umiejętności oraz rozbudzenie potrzeby kultywowania tradycji poprzez poznawanie technik wykonywania ozdób okolicznościowych.</t>
  </si>
  <si>
    <t>przedstawiciele KGW z Województwa Małopolskiego, z terenu powiatów: gorlickiego, nowosądeckiego, nowotarskiego i tatrzańskiego</t>
  </si>
  <si>
    <t>Rolnicy, przedstawiciele jednostek doradztwa rolniczego, instytucji okołorolniczych, mieszkańcy obszarów wiejskich, studenci uczelni rolniczych z terenu Województwa Małopolskiego</t>
  </si>
  <si>
    <t>Promocja walorów turystycznych i przyrodniczych Gorców poprzez zorganizowanie stoiska wystawienniczego na targach turystycznych, na którym prezentowane będą tradycyjne produkty żywnościowe, wyroby rękodzielnicze i materiały promocyjne pokazujące m.in. walory Gminy wiejskiej Ochotnica Dolna.</t>
  </si>
  <si>
    <t>mieszkańcy Gminy Ochotnica Dolna, podmioty z sektora społecznego, gospodarczego i publicznego realizujące inicjatywy na rzecz zrównoważonego rozwoju obszarów wiejskich</t>
  </si>
  <si>
    <t>Organizacja wyjazdu studyjnego dla KGW ma na celu wymianę wiedzy i doświadczeń dotyczących szans i zagrożeń dla rozwoju współczesnej wsi.</t>
  </si>
  <si>
    <t>CEL: Uświadomienie szans, jakie daje wspólne działanie i tworzenie projektów włączających do działania co najmniej 2 NGO, nawiązanie współpracy regionalnej, promowanie zdrowego stylu życia, aktywnego wypoczynku, promocja postaw ekologicznych związanych z ochroną środowiska, prezentacja możliwości rozwoju lokalnego. PRZEDMIOT: Organizacja imprezy plenerowej oraz konkursu dla uczestników imprezy plenerowej - w ramach konkursu przewiduje się nagrody rzeczowe i pieniężne. TEMATY 1: Wspieranie rozwoju przedsiębiorczości na obszarach wiejskich przez podnoszenie poziomu wiedzy i umiejętności w obszarze małego przetwórstwa lokalnego lub w obszarze rozwoju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t>
  </si>
  <si>
    <t>mieszkańcy woj. Opolskiego, w tym dzieci i młodzież z terenów obszarów wiejskich, osoby dorosłe; odbiorcy oglądający film na kanale You Tube</t>
  </si>
  <si>
    <t>Analiza/ekspertyza, badanie</t>
  </si>
  <si>
    <t>rolnicy z terenu podkarpacia i naukowcy</t>
  </si>
  <si>
    <t>szkolenie/wyjazd studyjny</t>
  </si>
  <si>
    <t>mieszkańcy obszary LGD, członkowie LGD, partnerzy projektu, zainteresowane podmioty</t>
  </si>
  <si>
    <t>konferencja, kongres/targi, impreza plenerowa, wystawa/publikacja, materiał drukowany/spot w radio/spot w telewizji/pokaz</t>
  </si>
  <si>
    <t>konferencja/targi, impreza plenerowa, wystawa/publikacja/spot w r audio/spot w telewizji/pokazy/liczba uczestników pokazów</t>
  </si>
  <si>
    <t>Projekt ma dostarczyć dowody naukowe na skuteczność połączenia miodów i ziół w leczeniu różnych chorób, potwierdzić wartość prozdrowotną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</si>
  <si>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pszczelarze/producenci ziół/lokalni przetwórcy/producenci owoców i leków/</t>
  </si>
  <si>
    <t>al.. Rejtana 16c, 35-959 Rzeszów</t>
  </si>
  <si>
    <t>konferencja, kongres</t>
  </si>
  <si>
    <t>liczba konferencji, kongresów/liczba uczestników</t>
  </si>
  <si>
    <t>kobiety z województwa podkarpackiego</t>
  </si>
  <si>
    <t>Celem operacji jest zapoznanie się z funkcjonowaniem ekologicznych gospodarstw rodzinnych i gospodarstw edukacyjnych w Niemczech poprzez zorganizowanie wyjazdu studyjnego dla 45 osób.</t>
  </si>
  <si>
    <t>rolnicy/przedstawiciele instytucji okołorolniczych</t>
  </si>
  <si>
    <t>Celem operacji jest przeszkolenie liderów lokalnych społeczności z zakresu tworzenia wiosek tematycznych.</t>
  </si>
  <si>
    <t>szkolenie, seminarium, warsztat, spotkanie/wyjazd studyjny</t>
  </si>
  <si>
    <t>liczba spotkań/liczba uczestników/liczba warsztatów/liczba uczestników liczba wyjazdów studyjnych/liczba uczestników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</si>
  <si>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t>
  </si>
  <si>
    <t>wystawa/liczba uczestników/konkurs/liczba uczestników konkursu</t>
  </si>
  <si>
    <t>liczba warsztatów/liczba uczestników warsztatów/liczba imprez plenerowych/szacowana liczba uczestników imprezy plenerowej</t>
  </si>
  <si>
    <t>konferencja, kongres/stoisko wystawiennicze, punkt informacyjnych na targach, imprezie plenerowej,wytawie/publikacja, materiał drukowany/ konkurs olimpiada</t>
  </si>
  <si>
    <t>Celem operacji jest skuteczne informowanie społeczeństwa i potencjalnych beneficjentów o polityce rozwoju obszarów wiejskich i wsparciu finansowym poprzez promowanie i ukazywanie dobrych praktyk w agrobiznesie, tym samym wzrost liczby osób poinformowanych o działaniach PROW 2014-2020 wspierających rozwój rolniczej i pozarolniczej działalności na obszarach wiejskich</t>
  </si>
  <si>
    <t>rolnicy z województwa podkarpackiego/ogół społeczeństwa</t>
  </si>
  <si>
    <t>Celem operacji jest powstanie filmu promującego życie i rozwój obszaru wiejskiego gminy, zachowujące dziedzictwo kulturowe pomimo wzrostu gospodarczego i rozwoju infrastruktury.</t>
  </si>
  <si>
    <t>warsztat/liczba uczestników/wyjazd studyjny/liczba uczestników</t>
  </si>
  <si>
    <t>ul. Suszyckich 9, 36-040 Boguchwała</t>
  </si>
  <si>
    <t>właściciele gospodarstw agroturystycznych i obiektów turystyki wiejskiej</t>
  </si>
  <si>
    <t>Celem operacji jest integracja środowiska wiejskiego, w tym aktywizację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</si>
  <si>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liderzy wiejscy, sołtysi, przedstawiciele gospodarstw agroturystycznych, reprezentanci wiejskich organizacji pozarządowych, przedstawiciele samorządów lokalnych, przedsiębiorcy z obszaru powiatu człuchowskiego</t>
  </si>
  <si>
    <t>liczba uczestników  imprezy plenerowej</t>
  </si>
  <si>
    <t>liczba uczestników  imprezy wystawienniczej</t>
  </si>
  <si>
    <t>Cel: wyłonienie laureatów, którzy najpiękniej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</si>
  <si>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Cel: zwiększenie zainteresowania mieszkańców obszarów wiejskich działalnością społeczną poprzez pomoc w rozwiązywaniu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</si>
  <si>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liczba szkoleń/liczba wyjazdów/liczba publikacji</t>
  </si>
  <si>
    <t>Cel: Zwiększenie udziału zainteresowanych stron we wdrażaniu inicjatyw na rzecz rozwoju obszarów wiejskich. Przedmiot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</si>
  <si>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liczba tytułów publikacji/ nakład publikacji</t>
  </si>
  <si>
    <t>Cel: Aktywizacja mieszkańców wsi na rzecz podejmowania inicjatyw w zakresie rozwoju obszarów wiejskich, w tym kreowania miejsc pracy na terenach wiejskich . Przedmiot: konkurs, publikacja, warsztat. Tematy: Promocja jakości życia na wsi lub promocja wsi jako miejsca do życia i rozwoju zawodowego.</t>
  </si>
  <si>
    <t>liczba uczestników konkursu / liczba publikacji / liczba uczestników warsztatów</t>
  </si>
  <si>
    <t>Jubileuszowe X Wojewódzkie Święto Chrzanu</t>
  </si>
  <si>
    <t>Celem operacji jest promocja produktów tradycyjnych regionu, szczególnie nadwarciańskiego chrzanu. Promocja produktu,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 a także wykorzystania środków unijnych na realizację projektów w ramach Programu Rozwoju Obszarów Wiejskich na lata 2014-2020.  Operacja bezpośrednio wpłynie na aktywizację mieszkańców obszarów wiejskich w celu tworzenia partnerstwa oraz upowszechni wiedzę wśród mieszkańców w zakresie wykorzystywania zasobów środowiska naturalnego. Ponadto przyczyni się do rozwoju przedsiębiorczości  na obszarach wiejskich poprzez podnoszenie poziomu wiedzy i umiejętności w małych przetwórstwach lokalnych oraz wypromuje wieś, jako miejsce do życia i rozwoju zawodowego.</t>
  </si>
  <si>
    <t>Liczba imprez plenerowych</t>
  </si>
  <si>
    <t xml:space="preserve">Mieszkańcy województwa łódzkiego - rolnicy, przedsiębiorcy, osoby fizyczne, przetwórcy, producenci chrzanu i warzyw, hodowcy, przedstawiciele firm branżowych, samorządowcy, przedstawiciele lokalnych społeczności </t>
  </si>
  <si>
    <t>Gminny Ośrodek Kultury w Osjakowie</t>
  </si>
  <si>
    <t xml:space="preserve">ul. Wieluńska 26
98-320 Osjaków
</t>
  </si>
  <si>
    <t>Szacowana liczba uczestników imprez plenerowych</t>
  </si>
  <si>
    <t>1200</t>
  </si>
  <si>
    <t>Szacowana liczba odwiedzających stoiska wystawiennicze</t>
  </si>
  <si>
    <t>Materiał drukowany</t>
  </si>
  <si>
    <t xml:space="preserve">Liczba tytułów publikacji/ materiałów drukowanych </t>
  </si>
  <si>
    <t>2/400</t>
  </si>
  <si>
    <t>Liczba uczestników konkursów</t>
  </si>
  <si>
    <t>57</t>
  </si>
  <si>
    <t>Kreowanie marki produktu lokalnego Powiatu Piotrkowskiego kluczem do rozwoju obszarów</t>
  </si>
  <si>
    <t>Celem operacji jest opracowanie strategii kreacji i promocji Marki Produktu Lokalnego Powiatu Piotrkowskiego poprzez zorganizowanie i przeprowadzenie eksperckich warsztatów nt. "Budowania i wdrażania Marki Produktu Lokalnego Powiatu Piotrkowskiego" połączonych z opracowaniem publikacji na ten temat w formie elektronicznej. W późniejszym etapie zorganizowanie podsumowującej całość konferencji.</t>
  </si>
  <si>
    <t>Mieszkańcy Powiatu Piotrkowskiego - przedsiębiorcy, lokalni producenci i wytwórcy, a także władze lokalne.</t>
  </si>
  <si>
    <t>Powiat Piotrkowski</t>
  </si>
  <si>
    <t xml:space="preserve">ul. Dąbrowskiego 7
97-300 Piotrków Trybunalski
</t>
  </si>
  <si>
    <t xml:space="preserve">100 </t>
  </si>
  <si>
    <t>Warsztaty i Festyn Dożynkowy - aktywizacja mieszkańców wsi</t>
  </si>
  <si>
    <t>Celem operacji jest przeszkolenie uczestników zadania w zakresie wyplatania ze słomy połączonym z elementami florystyki na materiałach, które są łatwo dostępne na terenach wiejskich oraz w zakresie promocji i sprzedaży produktów lokalnych i tradycyjnych. Celem jest także wzrost aktywizacji lokalnej społeczności, podniesienie motywacji uczestników, integracji lokalnego środowiska i tym samym podniesienie standardów i jakości życia na terenach wiejskich.</t>
  </si>
  <si>
    <t>Mieszkańcy województwa łódzkiego - rolnicy, przedsiębiorcy, osoby fizyczne, przetwórcy, hodowcy, przedstawiciele firm branżowych, przedstawiciele lokalnych społeczności, osoby niepełnosprawne, osoby do 35 roku życia - młodzi rolnicy, członkowie i członkinie kół, stowarzyszeń, samorządowcy.</t>
  </si>
  <si>
    <t>Gminny Dom Kultury w Burzeninie</t>
  </si>
  <si>
    <t>ul. Rynek 8 
98-260 Burzenin</t>
  </si>
  <si>
    <t>Szacowana liczba uczestników</t>
  </si>
  <si>
    <t>Dobre praktyki w zakresie produktu lokalnego oraz marki obszaru Śliwkowego Szlaku - wyjazd studyjny</t>
  </si>
  <si>
    <t>Pokazanie dobrych praktyk w zakresie produktu lokalnego i funkcjonowania marki własnej oraz aktywizacja przedstawicieli obszaru LGD „Podkowa” poprzez wymianę dobrych praktyk na terenie Stowarzyszenia „Na śliwkowym szlaku” .</t>
  </si>
  <si>
    <t>Lokalni liderzy z terenu działania LGD, w tym: członkowie LGD, przedstawiciele kół gospodyń wiejskich, lokalnych stowarzyszeń, sołtysi, a także rolnicy, przedsiębiorcy i mieszkańcy zainteresowani tematyką wizyty.</t>
  </si>
  <si>
    <t>Lokalna Grupa Działania "Podkowa"</t>
  </si>
  <si>
    <t>Czechy 142,
98-220 Czechy</t>
  </si>
  <si>
    <t>Produkty lokalne i turystyka - szansa na rozwój obszarów wiejskich</t>
  </si>
  <si>
    <t>Celem operacji jest przeszkolenie mieszkańców z terenu LGD oraz wymiana wiedzy i doświadczeń z zakresu: krótkich łańcuchów dostaw i możliwości jakie dają lokalnym usługom gastronomiczny i hotelarskim, a także małego przetwórstwa lokalnego oraz połączenia go z rozwojem działalności w zakresie turystyki, gastronomii i bazy noclegowej oraz możliwości tworzenia partnerstw na rzecz rozwoju obszarów wiejskich i wspólnej promocji.</t>
  </si>
  <si>
    <t>Mieszkańcy z terenu działania LGD prowadzący działalność związaną z usługami gastronomicznymi, turystycznymi, rękodzielniczymi, przetwórstwem spożywczym, tworzeniem i promocją marek lokalnych.</t>
  </si>
  <si>
    <t>Lokalna Grupa Działania "PRYM"</t>
  </si>
  <si>
    <t>Od ikry do stołu - hobby, ekologia, zdrowie, praca - zajęcia dla dzieci ze szkółek wędkarskich z terenu gmina Dalików, Świnice Warckie i Konstantynów Łódzki</t>
  </si>
  <si>
    <t xml:space="preserve">Celem operacji jest przeszkolenie dzieci i młodzieży ze szkółek wędkarskich z zakresu zachowania bioróżnorodności i równowagi hydrologicznej, wpływu krótkich łańcuchów dostaw żywności na jej jakość, wartości odżywczych i wpływ na środowisko naturalne, systemów jakości żywności oraz przygotowywania tradycyjnych potraw z ryb słodkowodnych.
</t>
  </si>
  <si>
    <t>Dzieci i młodzież z terenu LGD , będące członkami szkółek wędkarskich działających przy szkołach lub innych placówkach wychowawczych.</t>
  </si>
  <si>
    <t>Lokalna Grupa Działania "Z Ikrą"</t>
  </si>
  <si>
    <t>Wyjazd studyjny. Wspieranie zrównoważonego rozwoju obszarów wiejskich i inicjatyw lokalnych.</t>
  </si>
  <si>
    <t xml:space="preserve">Celem operacji jest wspieranie zrównoważonego rozwoju obszarów wiejskich i inicjatyw lokalnych poprzez pozyskanie szerokiej wiedzy na temat rozwoju lokalnego, oraz pokazanie dobrych praktyk i zastosowanych innowacji w obszarze produkcji rolnej. Tematyka wyjazdu jest ściśle związana z zakładaniem i rozwojem firm z branży rolno-spożywczej oraz promocją rolniczego handlu detalicznego jako nowego kierunku nurtu biznesowego. </t>
  </si>
  <si>
    <t>Członkowie Kół Gospodyń Wiejskich z terenu województwa łódzkiego, oraz mieszkańcy obszarów wiejskich prowadzących własne gospodarstwo rolne, którzy są zainteresowani tematyką wyjazdu.</t>
  </si>
  <si>
    <t>Koło Gospodyń Wiejskich w Kotkowie „Baziowe Kotki”</t>
  </si>
  <si>
    <t>Kotków 19 
97-350 Gorzkowice</t>
  </si>
  <si>
    <t>Stawiamy na Produkt Polski z województwa łódzkiego</t>
  </si>
  <si>
    <t>Celem operacji jest upowszechnienie wiedzy i znaczenia wytwarzanych w regionie produktów z oznaczeniem Produkt Polski oraz oznaczeniami europejskimi.</t>
  </si>
  <si>
    <t>Mieszkańcy województwa łódzkiego - rolnicy, osoby fizyczne, przetwórcy, konsumenci</t>
  </si>
  <si>
    <t>30 Targi Rolniczo-Ogrodnicze Kościerzyn</t>
  </si>
  <si>
    <t>Celem operacji zachęcenie rolników oraz ogrodników z województwa łódzkiego do wdrażania inicjatyw na rzecz rozwoju obszarów wiejskich i promocji życia na wsi - integracja mieszkańców, promocja życia na wsi, lokalnej żywności i kreowanie postaw konsumenckich, uświadomienie najmłodszym uczestnikom jak ważne jest rolnictwo.</t>
  </si>
  <si>
    <t>Mieszkańcy obszarów wiejskich, rolnicy, właściciele gospodarstw, działkowicze, producenci branży rolniczej, producenci produktów regionalnych, twórcy ludowi, właściciele szkółek ogrodniczych,  zainteresowani mieszkańcy województwa łódzkiego.</t>
  </si>
  <si>
    <t>Łódzki Ośrodek Doradztwa Rolniczego z siedzibą w Bratoszewicach</t>
  </si>
  <si>
    <t>ul. Nowości 32
Bratoszewice
95-011 Stryków</t>
  </si>
  <si>
    <t>Liczba targów</t>
  </si>
  <si>
    <t>Liczba materiałów drukowanych</t>
  </si>
  <si>
    <t>Prasa</t>
  </si>
  <si>
    <t>Audycja w radiu i TV</t>
  </si>
  <si>
    <t>Liczba audycji / programów / spotów</t>
  </si>
  <si>
    <t>Pokaz</t>
  </si>
  <si>
    <t>Liczba pokazów</t>
  </si>
  <si>
    <t>Liczba maszyn</t>
  </si>
  <si>
    <t>Organizacja 3 konferencji dotyczących  realizacji celów Wspólnej Polityki Rolnej  2021-2027</t>
  </si>
  <si>
    <t>Celem operacji jest przekazanie wiedzy uczestnikom konferencji tj. 150 osobom w przedmiocie norm i przepisów wynikających z wprowadzonej WPR po 2021r m.in. w zakresie dbania o środowisko, przeciwdziałania zmianom klimatu, wsparcia wymiany pokoleniowej oraz możliwości pozwalających zapewnić rolnikom godziwe dochody, zwiększenie konkurencyjności oraz rozwój gospodarstw i obszarów wiejskich w województwie łódzkim</t>
  </si>
  <si>
    <t>Rolnicy, mieszkańcy obszarów wiejskich, przedstawiciele instytucji pracujących na rzecz rolnictwa z terenu województwa łódzkiego</t>
  </si>
  <si>
    <t>VI-X</t>
  </si>
  <si>
    <t>Dziedzictwo kulturowe "Doliny rzeki Grabi"</t>
  </si>
  <si>
    <t>Celem operacji jest zaangażowanie lokalnych twórców i Koła Gospodyń Wiejskich w rozwój i promowanie obszarów działania LGD „Doliny rzeki Grabi” oraz wypromowanie tych grup i ich produktów.</t>
  </si>
  <si>
    <t>Lokalni twórcy, członkowie i członkinie KGW, mieszkańcy odwiedzający placówki kultury, oświaty, urzędy gmin i starostw z terenu działania LGD</t>
  </si>
  <si>
    <t>Lokalna Grupa Działania "Dolina rzeki Grabi"</t>
  </si>
  <si>
    <t>ul. Słowackiego 14
98-100 Łask</t>
  </si>
  <si>
    <t>Produkty lokalne oraz spójna przestrzeń publiczna i kulturalna siłą napędową rozwoju przedsiębiorczości w Gminie Uniejów</t>
  </si>
  <si>
    <t>Celem operacji jest przeszkolenie restauratorów i hotelarzy z zakresu krótkich łańcuchów dostaw, skutecznej promocji produktów lokalnych oraz wykorzystania istniejących rysów przestrzeni publicznej Uniejowa do spójnej aranżacji przestrzeni na zewnątrz i wewnątrz lokali usługowych.</t>
  </si>
  <si>
    <t>Przedstawiciele branży hotelarskiej i gastronomicznej z terenu gminy, mieszkańcy gminy i województwa łódzkiego.</t>
  </si>
  <si>
    <t>Gmina Uniejów</t>
  </si>
  <si>
    <t>ul. Bł. Bogumiła 13
99-210 Uniejów</t>
  </si>
  <si>
    <t>Żniwa Łowickie - od ziarna do chleba</t>
  </si>
  <si>
    <t>Celem operacji jest przekazanie wiedzy z zakresu kultury ludowej oraz popularyzacja umiejętności rękodzielniczych. Ponadto celem operacji jest aktywizacja mieszkańców obszarów wiejskich, która pozwoli na tworzenie partnerstw na rzecz realizacji projektów nakierowanych na rozwój obszarów wiejskich oraz wymiana doświadczeń i dobrych praktyk w zakresie podtrzymywania i kultywowania tradycji ludowych.</t>
  </si>
  <si>
    <t>Mieszkańcy województwa łódzkiego, twórcy ludowi, koła gospodyń wiejskich, przedsiębiorcy działający w ramach RHD</t>
  </si>
  <si>
    <t>Powiat Łowicki</t>
  </si>
  <si>
    <t>ul. Stanisławskiego 30
99-400 Łowicz</t>
  </si>
  <si>
    <t>Liczba uczestników imprez plenerowych</t>
  </si>
  <si>
    <t xml:space="preserve">Liczba stoisk wystawienniczych </t>
  </si>
  <si>
    <t>Liczba ogłoszeń w prasie</t>
  </si>
  <si>
    <t>Spot</t>
  </si>
  <si>
    <t>Liczba spotów w radiu</t>
  </si>
  <si>
    <t>Łączna liczba emisji spotu</t>
  </si>
  <si>
    <t>Informacje i publikacje w Internecie</t>
  </si>
  <si>
    <t xml:space="preserve">Liczba informacji w Internecie </t>
  </si>
  <si>
    <t xml:space="preserve">Liczba stron internetowych na których zostanie zamieszczona informacja </t>
  </si>
  <si>
    <t>Konferencja dla liderów obszarów wiejskich</t>
  </si>
  <si>
    <t xml:space="preserve">Celem operacji będzie przekazanie informacji na temat: działań, z których mogą skorzystać producenci rolni; wapnowania, zasad pobierania prób, przyczyny zakwaszenia gleb w Polsce; a także wymiana doświadczeń i aktywizacja liderów z obszarów wiejskich województwa łódzkiego. </t>
  </si>
  <si>
    <t>Liderzy obszarów wiejskich, rolnicy, sołtysi, osoby aktywne w swoich społecznościach</t>
  </si>
  <si>
    <t>Izba Rolnicza Województwa Łódzkiego</t>
  </si>
  <si>
    <t>Ul. Północna 27/29, 91-420 Łódź</t>
  </si>
  <si>
    <t>Wydanie folderu z tradycyjnymi przepisami kulinarnymi pt. "Regionalne smaki z obszaru działania LGD "POLCENTRUM""</t>
  </si>
  <si>
    <t>Celem operacji jest przekazanie wiedzy dotyczącej tradycji kulinarnej regionu, mieszkańcom obszaru LGD oraz wymiana doświadczeń pomiędzy KGW, poprzez wydanie publikacji z tradycyjnymi przepisami regionalnymi.</t>
  </si>
  <si>
    <t xml:space="preserve">Liczba tytułów publikacji/materiałów drukowanych </t>
  </si>
  <si>
    <t>1/1500</t>
  </si>
  <si>
    <t>Rolnicy, gospodynie wiejskie i miejskie (w tym również kobiety poniżej 35 roku życia), mieszkańcy obszarów wiejskich i miejskich z terenu działania LGD.</t>
  </si>
  <si>
    <t>Stowarzyszenie Lokalna Grupa Działania "POLCENTRUM"</t>
  </si>
  <si>
    <t>ul. Ludwika Norblina 1
95-015 Głowno</t>
  </si>
  <si>
    <t xml:space="preserve">Wyjazd studyjny "Inspiracje regionalne połączone z tradycją" </t>
  </si>
  <si>
    <t>Celem operacji jest wspieranie inicjatyw na rzecz rozwoju obszarów wiejskich poprzez tworzenie potencjalnej współpracy oraz podniesienie poziomu wiedzy praktycznej i merytorycznej w zakresie organizacji i prowadzenia bieżącej działalności Kół Gospodyń Wiejskich.</t>
  </si>
  <si>
    <t>Członkinie i członkowie KGW z terenów województwa łódzkiego, osoby zainteresowane tematyką oraz wspieraniem aktywizacji i współpracy z mieszkańcami na terenach obszarów wiejskich, a także doradcy Łódzkiego Ośrodka Doradztwa Rolniczego z siedzibą w Bratoszewicach</t>
  </si>
  <si>
    <t>Zwiększenie dochodowości gospodarstw rolnych w kontekście wspólnych działań rolników</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</si>
  <si>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</si>
  <si>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Uczniowie i nauczyciele szkół rolniczych z terenu województwa łódzkiego.</t>
  </si>
  <si>
    <t>ul. Komuny Paryskiej 56/48
30-389 Kraków</t>
  </si>
  <si>
    <t>Wyjazd studyjny "Przetwórstwo na poziomie gospodarstwa rolnego w województwie łódzkim"</t>
  </si>
  <si>
    <t>Celem operacji jest wsparcie inicjatyw na rzecz rozwoju obszarów wiejskich poprzez  tworzenie potencjalnej współpracy i realizacji wspólnych przedsięwzięć rolników, poprzez przekazanie uczestnikom operacji wiedzy i innowacyjnych rozwiązań w zakresie przetwórstwa i bezpieczeństwa zdrowotnego żywności, a także zaprezentowanie najnowszych osiągnięć naukowych.</t>
  </si>
  <si>
    <t>Rolnicy i inni mieszkańcy województwa łódzkiego, osoby zainteresowane tematyką produkcji żywności wysokiej jakości.</t>
  </si>
  <si>
    <t>Razem</t>
  </si>
  <si>
    <t>Lista rezerwowa - konkurs 4/2020 dla partnerów KSOW - Plan operacyjny KSOW na lata 2020-2021 - województwo łódzkie</t>
  </si>
  <si>
    <t>Sieciowy produkt turystyczny szansą na rozwój obszaru działania Stowarzyszenie - LGD "STER"</t>
  </si>
  <si>
    <t xml:space="preserve">Celem operacji jest aktywne włączenie grupy osób wyłonionej spośród lokalnej społeczności i profesjonalne przygotowanie jej podczas wyjazdu studyjnego, do planowania strategicznego na rzecz rozwoju wielofunkcyjnego obszaru działania Stowarzyszenia – Lokalna Grupa Działania „STER”. </t>
  </si>
  <si>
    <t>Mieszkańcy, rolników, przedstawicieli Kół Gospodyń Wiejskich, przedsiębiorców i sektora publicznego z  obszaru działania Stowarzyszenia-Lokalna Grupa Działania „STER”</t>
  </si>
  <si>
    <t>Stowarzyszenie Lokalna Grupa Działania "STER"</t>
  </si>
  <si>
    <t xml:space="preserve">ul. Rokicińska 125 lok. 26;  95-020 Andrespol
</t>
  </si>
  <si>
    <t>53</t>
  </si>
  <si>
    <t>Wymiana dobrych praktyk w rolnictwie ekologicznym - wyjazd studyjny</t>
  </si>
  <si>
    <t xml:space="preserve">Celem operacji jest pozyskiwanie i upowszechnianie wiedzy w zakresie innowacyjnych rozwiązań w rolnictwie ekologicznym wśród mieszkańców powiatu wieruszowskiego, poprzez zorganizowanie wyjazdów studyjnych. </t>
  </si>
  <si>
    <t>Rolnicy, producenci rolni, producenci żywności ekologicznej małych lokalnych przetwórców spożywczych z terenów wiejskich powiatu wieruszowskiego.</t>
  </si>
  <si>
    <t>Powiat Wieruszowski</t>
  </si>
  <si>
    <t>ul. Runek 1-7, 98-400 Wieruszów</t>
  </si>
  <si>
    <t>Wyjazd studyjny rolników na targi ziemniaczane "Potato Europe" 2020 - Villers-St-Christophe (Francja)</t>
  </si>
  <si>
    <t>Celem wyjazdu studyjnego rolników na targi ziemniaczane  będzie zapoznanie się z  sytuacją na europejskim rynku ziemniaka, aby rolnicy z województwa łódzkiego mogli konkurować z europejskim rynkiem ziemniaka pod względem najwyższej jakości (w tym wyglądu ziemniaka, smaku, jego pakowania), uzyskiwali dobrą cenę, wypromowali ziemniaki, których smak byłby rozpoznawalny przez konsumentów jako marka regionu łódzkiego. Na wyjeździe rolnicy zobaczy jak rynek ziemniaka funkcjonuje w Europie i jak rolnicy europejscy tworzą sieci współpracy partnerskiej, dzięki czemu operacja swoim zakresem zrealizuje temat 11, obejmujący wspieranie tworzenia sieci współpracy partnerskiej dotyczącej rolnictwa i obszarów wiejskich przez podnoszenie poziomu wiedzy w tym zakresie.</t>
  </si>
  <si>
    <t>Rolnicy producenci ziemniaków oraz rolnicy planujący zmienić profil gospodarowania na produkcję ziemniaka</t>
  </si>
  <si>
    <t>Izba Rolnica Województwa Łódzkiego</t>
  </si>
  <si>
    <t xml:space="preserve">Litewskie doświadczenia w realizacji priorytetów Programu Rozwoju Obszarów Wiejskich </t>
  </si>
  <si>
    <t>Zapoznanie uczestników z województwa warmińsko-mazurskiego, w czasie wyjazdu studyjnego z wybranymi litewskimi przykłądami dobrych praktyk i rozwiązań realizujących priorytety PROW</t>
  </si>
  <si>
    <t>liczba wyjazdów studyjnych / liczba uczestników</t>
  </si>
  <si>
    <t>1 / 46</t>
  </si>
  <si>
    <t xml:space="preserve">rolnicy z województwa warmińsko-mazurskiego, pracownicy biura W-MIR, przedstawiciele W-M ODRreprezentanci LGD, Warmińsko-Mazurskiej  Agencji Energetycznej, Samorządu. </t>
  </si>
  <si>
    <t>II-IV kw.</t>
  </si>
  <si>
    <t>Warmińsko-Mazurska Izba Rolnicza</t>
  </si>
  <si>
    <t>ul. Towarowa 1, 10-416 Olsztyn</t>
  </si>
  <si>
    <t>Film Farm Gear pt. "Na tropie innowacji"</t>
  </si>
  <si>
    <t>wyprodukowanie filmu z cyklu programu Farm Gear, publikacja w internecie w celu popularyzacji wiedzy w zakresie najnowszych technologii sektora rolniczego produktów wysokiej jakości.</t>
  </si>
  <si>
    <t xml:space="preserve">informacje i publikacje w internecie </t>
  </si>
  <si>
    <t xml:space="preserve">liczba publikacja w internecie (film) / liczba odwiedzin </t>
  </si>
  <si>
    <t>1 / 20 000</t>
  </si>
  <si>
    <t>osoby zainteresowane tematyką nowych technologii w rolnictwie, rolnicy, mieszkańcy terenów wiejskich klienci eko</t>
  </si>
  <si>
    <t>III-IV kw</t>
  </si>
  <si>
    <t>Rolnicza Spółdzielnia Produkcyjna Ostoja Natury</t>
  </si>
  <si>
    <t>Tomaszyn 6, 11-015 Olsztynek</t>
  </si>
  <si>
    <t>Innowacyjna wieś</t>
  </si>
  <si>
    <t>Wykreowanie i promocja sieciowych, zintegrowanych produktów wiosek tematycznych, wypracowanie markowych produktów turystyki wiejskiej oraz wzmocnienie działań partnerskich LGD w sieciowaniu podmiotów ekonomii społecznej</t>
  </si>
  <si>
    <t>1 / 22</t>
  </si>
  <si>
    <t xml:space="preserve">Przedstawiciele Lokalnych Grup Działania, podmiotów ekonomii społecznej, przedsiębiorcy branży turystycznej i żywnościowej </t>
  </si>
  <si>
    <t>Stowarzyszeenie Lokalna Grupa Działania "Brama Mazurskiej Krainy"</t>
  </si>
  <si>
    <t>Plac Wolności 1, 13-100 Nidzica</t>
  </si>
  <si>
    <t>Sieć Lokalnych Grup Działania Warmii i Mazur 2020</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</si>
  <si>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t>
  </si>
  <si>
    <t>szkolenie/seminarium/warsztat/spotkanie, audycja/film/spot odpowiednio w radiu i telewizji</t>
  </si>
  <si>
    <t>liczba szkoleń /liczba uczestników
liczba spotów</t>
  </si>
  <si>
    <t>3 / 50
13</t>
  </si>
  <si>
    <t>Przedstawiciele LGD, Związku Stowarzyszeń, Samorządu, mieszkańcy obszarów działań LGD, turyści</t>
  </si>
  <si>
    <t>II-III  kw.</t>
  </si>
  <si>
    <t>Lokalna Grupa Działania Warmiński Zakątek</t>
  </si>
  <si>
    <t>ul. Grunwaldzka 6, 11-040 Dobre Miasto</t>
  </si>
  <si>
    <t>Wieś to styl życia- w poszukiwaniu mazurskiej kuchni</t>
  </si>
  <si>
    <t>Opracowanie i wydanie publikacji promocyjnej pn.: "Wieś to styl życia -w poszukiwaniu mazurskiej kuchni". Promocja wsi jako miejsca do życia i rozwoju zawodowego.</t>
  </si>
  <si>
    <t>szkolenie/seminarium/warsztat/spotkanie, publikacja/materiał drukowany,</t>
  </si>
  <si>
    <t>liczba szkoleń / liczba uczestników
liczba publikacji / nakład</t>
  </si>
  <si>
    <t>3 / 300
1 / 1000</t>
  </si>
  <si>
    <t>producenci żywności, rolnicy, społeczność lokalna z obszarów wiejskich, podmioty prowadzące agroturystykę, wiejskie gospodarstwa edukacyjne, twóry ludowi, wioski tematyczne, mieszkańcy Warmii i Mazur, turyści</t>
  </si>
  <si>
    <t xml:space="preserve">Lokalna Organizacja Turystyczna Powiatu Szczycieńskiego </t>
  </si>
  <si>
    <t>Nowy Dwór 13a, 12-122 Jedwabno</t>
  </si>
  <si>
    <t>BioTech</t>
  </si>
  <si>
    <t>Uporządkowanie wiedzy oraz zaprezentowanie dobrych praktyk, wydajnych ekonomicznie, środowiskowo i społecznie w zakresie najnowszych technologii sektora rolniczego produktów wysokiej jakości</t>
  </si>
  <si>
    <t>szkolenie/seminarium/warsztat/spotkanie, targi/impreza plenerowa/wystawa, publikacja/materiał drukowany,informacje i publikacje w internecie</t>
  </si>
  <si>
    <t xml:space="preserve">liczba szkoleń / liczba uczestników
liczba wystaw
liczba publikacja /nakład
liczba publikacji w internecie / liczba odwiedzin </t>
  </si>
  <si>
    <t>1 / 200
20
1 / 4000
12 / 20000</t>
  </si>
  <si>
    <t>mieszkańcy województwa warmińsko-mazurskiego, właściciele gospodarstw rolnych, rolnicy indywidualni, przedstawiciewle samorządu, Powiatowe Zespoły Doradztwa</t>
  </si>
  <si>
    <t>Współczesne wyzwania w chowie i hodowli trzody chlewnej</t>
  </si>
  <si>
    <t>Transfer wiedzy i poprowadzenie dyskusji na temat aktualnych problemów i zagrożeń oraz możliwości dalszego rozwoju chowu i hodowli trzody chlewnej.</t>
  </si>
  <si>
    <t xml:space="preserve">liczba szkoleń /liczba uczestników                           liczba publikacji / nakład </t>
  </si>
  <si>
    <t>1 / 80
1 / 500</t>
  </si>
  <si>
    <t>producenci rolni, uczniowie szkół branżowych, techników, studenci, mieszkańcy obszarów wiejskich kształcący się w naukach rolniczych, pracownicy ośrodków doradztwa rolniczego, przedstawiciele szkół, uczelni wyższych i instytutów badawczych oraz instytucji działających na rzecz rolnictwa i obszarów wiejskich.</t>
  </si>
  <si>
    <t xml:space="preserve">Warmińsko-Mazurski Ośrodek Doradztwa Rolniczego z siedzibą w Olsztynie </t>
  </si>
  <si>
    <t>ul. Jagiellońska 91, 10-356 Olsztyn</t>
  </si>
  <si>
    <t>Olimpiada wiedzy rolniczej, ochrony środowiska             i BHP w rolnictwie</t>
  </si>
  <si>
    <t>Wyzwalanie i wzmacnianie wsp[ółpracy młodych rolników z instytucjami uczestniczącymi w rozwoju rolnictwa i obszarów wiejskich oraz upowszechnianie wiedzy i postępu rolniczego na rzecz poprawy warunków życiowych społeczności wiejskiej.</t>
  </si>
  <si>
    <t>Konkurs/Olimpiada</t>
  </si>
  <si>
    <t>liczba konkursów /
liczba uczestników</t>
  </si>
  <si>
    <t>1 / 57</t>
  </si>
  <si>
    <t>osoby w wieku 18-35 lat, mieszkańcy obszarów wiejskich, prowadzące lub zamierzające prowadzić gospodarstwo rolne, uczniowie/studenci uczelni rolniczych, w sumie 57 osób</t>
  </si>
  <si>
    <t>I - IV kw.</t>
  </si>
  <si>
    <t>Kuźnia Społeczna. Eco trendy                                                   # warsztaty # wiedza # inspiracje</t>
  </si>
  <si>
    <t>przygotowanie przedstawicieli gospodarstw rolnych, właścicieli lub pracowników przedsiębiorstw prowadzących w produkcji i przetwórstwie żywności działalność gospodarczą na obszarach wiejskich regionu Warmii i Mazur do rozwoju konkurencyjności prowadzonej działalności.</t>
  </si>
  <si>
    <t>szkolenie/seminarium/warsztat/spotkanie, targi/impreza plenerowa/wystawa,                                inne</t>
  </si>
  <si>
    <t>liczba szkoleń / liczba uczestników
liczba targów / liczba uczestników                                       liczba kampanii informacyjno-promocyjne</t>
  </si>
  <si>
    <t>12 / 36
1 / min. 430
2</t>
  </si>
  <si>
    <t>właściciele, pracownicy gospodarstw rolnych przedsiębiorstw, producenci i przetwórcy żywności prowadzący działalność na terenie Warmii i Mazur</t>
  </si>
  <si>
    <t xml:space="preserve">Bank Żywności </t>
  </si>
  <si>
    <t>ul. Bohaterów Monte Casino 4, 10-165 Olsztyn</t>
  </si>
  <si>
    <t>Szlakiem gęsiny - uwarunkowania kulturowe, kulinarne i historyczne na Warmii, Mazurach i Powiślu</t>
  </si>
  <si>
    <t xml:space="preserve">upowszechnienie wiedzy wśród hodowców, producentów, przetwórców i restauratorów dotyczącej historii związanej z regionem a dotyczącej tradycji chowu i spożycia gęsiny, wyjątkowych walorów gęsiny. Tworzenie sieci współpracy partnerskiej </t>
  </si>
  <si>
    <t>publikacja/materiał drukowany</t>
  </si>
  <si>
    <t>1 / 500</t>
  </si>
  <si>
    <t>mieszkańcy regionu: producenci gęsiny, członkowie Sieci Dziedzictwa Kulinarnego Warmia, Mazury,Powiśle, przetwórcy i restauratorz, kucharze</t>
  </si>
  <si>
    <t xml:space="preserve">Iławskie Stowarzyszenie Producentów Gęsi </t>
  </si>
  <si>
    <t>ul. Wyszyńskiego 31c/2, 14-200 Iława</t>
  </si>
  <si>
    <t>Dobre miejsca. Wymiana wiedzy w temacie rozwoju obszarów wiejskich pomiędzy podmiotami prowadzącymi świetlice wiejskie.</t>
  </si>
  <si>
    <t>Umożliwienie wymiany wiedzy i doświadczeń podmiotom prowadzącym świetlice wiejskie na obszarach wiejskich poprzez udział w dwudniowym spotkaniu oraz SzkoleWymiany Wiedzy i Doświadczeń i wizycie studyjnej</t>
  </si>
  <si>
    <t>szkolenie/seminarium/warsztat/spotkanie, wyjazd studyjny</t>
  </si>
  <si>
    <t>liczba seminariów / liczba uczestników
liczba szkoleń / liczba uczestników
liczba wyjazdów studyjnych / liczba uczestników</t>
  </si>
  <si>
    <t>1 / 100
4 / 12
1 / 12</t>
  </si>
  <si>
    <t>przedstawiciele podmiotów prowadzących świetlice wiejskie , przedstawiciele JST i administracji publicznej</t>
  </si>
  <si>
    <t>Federacja Organizacji Socjalnych Województwa Warmińsko-Mazurskiego FOSa</t>
  </si>
  <si>
    <t>ul. B. Linki 3/4,                       10-535 Olsztyn</t>
  </si>
  <si>
    <t>Organizacja seminarium "Innowacyjne rozwiązania w zarządzaniu stadem bydła mlecznego"</t>
  </si>
  <si>
    <t>Wspieranie transferu wiedzy pomiędzy jednostkami naukowymi a producentami i mieszkańcami obszarów wiejskich; wymiana doświadczeń, nawiązywanie kontaktów oraz pogłębianie współpracy pomiędzy producentami, producentami izwiązkami hodwców zwierząt, przedstawicielami ionstytucji działających w branży, reprezentantami Spółdzielni Mleczarskich, firm. Upowszechnianie wiedzy w zakresie innowacynych rozwiązań w chowie i hodowli bydła mlecznego, wspieranie rozwoju przedsiębiorczości na obszarach wiejskich.</t>
  </si>
  <si>
    <t>1 / 110
1 / 110</t>
  </si>
  <si>
    <t>hodowcy bydła mlecznego, producenci rolni, doradcy rolniczy, mieszkańcy obszarów wiejskich</t>
  </si>
  <si>
    <t>BIOHub Ostoja Natury -lokalna żywność dla lokalnej społeczności</t>
  </si>
  <si>
    <t>Wspieranie organizacji łańcucha dostaw żywności wysokiej jakości przede wszystkim przez wprowadzenie do obrotu jak i przetwarzanie, szkolenie wzajemne, wymianę wiedzy pomiędzy producentami oraz tworzenie sieci kontaktów.</t>
  </si>
  <si>
    <t xml:space="preserve">Targi/impreza plenerowa/wystawa; </t>
  </si>
  <si>
    <t>liczba targów/imprez plenerowych</t>
  </si>
  <si>
    <t>mieszkańcy województwa warmińsko-mazurskiego, przedstawiciele gmin wiejskich i wiejsko-miejskichrolnicy indywidualni , producenci ekologiczni i tradycyjni</t>
  </si>
  <si>
    <t>Festiwal kultur - U noju na Warniji</t>
  </si>
  <si>
    <t>Kultywowanie tradycji, promowanie dziedzictwa kulturowego oraz upowszechnianie wiedzy na temat współpracy i mozliwości rozwoju przedsiębiorczości na obszarach wiejskich</t>
  </si>
  <si>
    <t>Targi/impreza plenerowa/wystawa; Konkurs/olimpiada</t>
  </si>
  <si>
    <t>liczba imprez plenerowych / liczba uczestników;                                    liczba konkursów / liczba uczestników</t>
  </si>
  <si>
    <t>1 / 250
1 / 250</t>
  </si>
  <si>
    <t>mieszkańcy województwa warmińsko-mazurskiego, turyści, zespoły ludowe, Koła Gospodyń Wiejskich, twórcy i artyści ludowi, prowadzący działalność w tym zakresie</t>
  </si>
  <si>
    <t>Pachnącei pożyteczne- zioła w promowaniu zdrowego stylu życia.</t>
  </si>
  <si>
    <t xml:space="preserve">Popularyzacja wiedzy dotyczącej dziedzictwa kulturowego i przyrodniczego regionu w zakresie różnorodnego wykorzystania ziół. </t>
  </si>
  <si>
    <t xml:space="preserve">szkolenie/seminarium/warsztat/spotkanie, </t>
  </si>
  <si>
    <t>liczba warsztatów / liczba uczestników</t>
  </si>
  <si>
    <t>6 / 162</t>
  </si>
  <si>
    <t>Dzieci i młodzież z województwa warmińsko-mazurskiego</t>
  </si>
  <si>
    <t xml:space="preserve">Muzeum Budownictwa Ludowego Park Etnograficzny w Olsztynku </t>
  </si>
  <si>
    <t>ul. Leśna 23, 11-015 Olsztynek</t>
  </si>
  <si>
    <t>Promocja dziedzictwa kulturowego i przyrodniczego wsi mazurskiej</t>
  </si>
  <si>
    <t>Ukazanie przykładów dziedzictwa kulturowego regionu, obiektów cennych kulturowo, promocja walorów przyrodniczych i kulturowych, podtrzymuwanie i przywracanie pamięci o historii obszaru,  oraz upowszechnienie wiedzy w w/w tematyce, a także zwiększenie integracji i aktywnoć społeczności lokalnej</t>
  </si>
  <si>
    <t>publikacja/materiał drukowany; konkurs</t>
  </si>
  <si>
    <t>publikacja
konkurs</t>
  </si>
  <si>
    <t>1 publikacja/ 200 sztuk; 1 konkurs/20 uczestników</t>
  </si>
  <si>
    <t>rolnicy, mieszkańcy obszarów wiejskich województwa warmińsko-mazurskiego</t>
  </si>
  <si>
    <t>Warmińsko – Mazurski Prodiż – konkurs kulinarny dla Kół Gospodyń Wiejskich</t>
  </si>
  <si>
    <t>Upowszechnienie wiedzy w zakresie wykorzystywania produktów naturalnych regionu, wymiana doświadczeń między Kołami Gospodyń Wiejskich, nabycie nowej wiedzy przez członków Kół Gospodyń Wiejskich i przekazanie jej mieszkańcom obszarów wiejskich. Promocja wsi jako miejsca do życia i rozwoju zawodowego</t>
  </si>
  <si>
    <t>konkurs; informacja i publikacja w internecie</t>
  </si>
  <si>
    <t xml:space="preserve">konkurs
publikacja w internecie </t>
  </si>
  <si>
    <t xml:space="preserve">1 konkurs/24 osoby;  6 informacji/publikacji w internecie/3500 odwiedzin, </t>
  </si>
  <si>
    <t>członkowie Kół Gospodyń Wiejskich z regionu Warmii i Mazur</t>
  </si>
  <si>
    <t>Expo Mazury S.A.</t>
  </si>
  <si>
    <t>ul. Grunwaldzka 55, 14-100 Ostróda</t>
  </si>
  <si>
    <t>Promocja operacji zrealizowanych w ramach PROW 2014-2020 na obszarze LGR „Wielkie Jeziora Mazurskie”</t>
  </si>
  <si>
    <t xml:space="preserve">Ukazanie społeczeństwu operacji które uzyskały wsparcie finansowe ze środków PROW 2014-2020 oraz poinformowanie ich o polityce rozwoju obszarów wiejskich, a także wpływu wykorzystanych środków na promocję obszaru Wielkich Jezior Mazurskich, jego potencjału społecznego i przyrodniczego oraz zasobów i walorów turystycznych; </t>
  </si>
  <si>
    <t>inne: klipy i film reportażowo-promocyjny</t>
  </si>
  <si>
    <t>liczba filmów</t>
  </si>
  <si>
    <t>10 filmów promocyjnych/800 oglądających</t>
  </si>
  <si>
    <t>mieszkańcy wojewódtwa warmińsko-mazurskiego oraz województwa świętokrzyskiego</t>
  </si>
  <si>
    <t>Stowarzyszenie Lokalna Grupa Rybacka "Wielkie Jeziora Mazurskie"</t>
  </si>
  <si>
    <t>Plac Wolności 1B, 11-600 Węgorzewo</t>
  </si>
  <si>
    <t>Sztuka tworzenia bonsai jako przykład poszukiwania alternatywnych szans rozwoju mikroprzedsiębiorczości</t>
  </si>
  <si>
    <t>Upowszechnienie wiedzy wśród uczniów szkół średnich, przedstawicieli małych i średnich przedsiębiorstw  dotyczącej sztuki tworzenia bonsai w oparciu o rodzime gatunki drzew i krzewów oraz wspieranie idei rozwoju mikro-przedsiębiorczości, zwiększenie udziału zainteresowanych stron we wdrożeniu nowych, alternatywnych inicjatyw jako szansy dla rozwoju obszarów wiejskich, a tym samym promocji rozwoju regionu. Wspieranie efektywnego gospodarowania zasobami naturalnymi pochodzącymi z regionu Puszczy Piskiej</t>
  </si>
  <si>
    <t>liczba szkoleń
liczba uczestników</t>
  </si>
  <si>
    <t>2 szkolenia/48 osób</t>
  </si>
  <si>
    <t>mieszkańcy terenów wiejskich regionu Warmii i Mazur, pracownicy Nadleśnictwa Maskulińskie, uczniowie szkół średnich, przedstawiciele małych i średnich przedsiębiorstw z branży ogrodniczej, szkółkarskiej oraz tyrystycznej</t>
  </si>
  <si>
    <t xml:space="preserve">Państwowe Gospodarstwo Leśne Lasy Państwowe Nadleśnictwo Maskulińskie </t>
  </si>
  <si>
    <t>ul. Rybacka 1, 12-220 Ruciane-Nida</t>
  </si>
  <si>
    <t>Operacje partnerów KSOW do Planu operacyjnego KSOW na lata 2020-2021 - Województwo Dolnośląskie - grudzień 2020</t>
  </si>
  <si>
    <t xml:space="preserve">Cel: Głównym celem projektu jest wymiana wiedzy pomiędzy podmiotami uczestniczącymi w rozwoju obszarów wiejskich, zwiększenie intensywności współpracy i integracji oraz poznanie dobrych praktyk wypracowanych przez partnerów projektu szczególnie w obszarze zawiązywania partnerstw lokalnych, poprzez współorganizację i współuczestnictwo w szeregu działań odbywających się na terenie gmin Dzierżoniów i Krobia w 2020 roku. Przedmiot: organizacja 1 krajowego wyjazdu studyjnego, wydanie publikacji książkowej.  Tematy zgodne z § 17 ust. 1 pkt  9 rozporządzenia rozporządzenia Ministra Rolnictwa i Rozwoju Wsi z dnia 17 stycznia 2017 r. w sprawie krajowej sieci obszarów wiejskich w ramach Programu Rozwoju Obszarów Wiejskich na lata 2014–2020.
</t>
  </si>
  <si>
    <t>Operacje partnerów KSOW do Planu operacyjnego KSOW na lata 2020-2021 - Województwo Kujawsko-pomorskie - grudzień 2020</t>
  </si>
  <si>
    <t>Operacje partnerów KSOW do Planu operacyjnego KSOW na lata 2020-2021 - Województwo Lubelskie - grudzień 2020</t>
  </si>
  <si>
    <t>Operacje partnerów KSOW do Planu operacyjnego KSOW na lata 2020-2021 - Województwo Lubuskie - grudzień 2020</t>
  </si>
  <si>
    <r>
      <t>I</t>
    </r>
    <r>
      <rPr>
        <b/>
        <sz val="11"/>
        <rFont val="Calibri"/>
        <family val="2"/>
        <charset val="238"/>
        <scheme val="minor"/>
      </rPr>
      <t>-IV</t>
    </r>
  </si>
  <si>
    <r>
      <t>I-</t>
    </r>
    <r>
      <rPr>
        <b/>
        <sz val="11"/>
        <rFont val="Calibri"/>
        <family val="2"/>
        <charset val="238"/>
        <scheme val="minor"/>
      </rPr>
      <t>IV</t>
    </r>
  </si>
  <si>
    <r>
      <t>1/</t>
    </r>
    <r>
      <rPr>
        <b/>
        <sz val="11"/>
        <rFont val="Calibri"/>
        <family val="2"/>
        <charset val="238"/>
        <scheme val="minor"/>
      </rPr>
      <t>300</t>
    </r>
  </si>
  <si>
    <r>
      <t>II-</t>
    </r>
    <r>
      <rPr>
        <b/>
        <sz val="11"/>
        <rFont val="Calibri"/>
        <family val="2"/>
        <charset val="238"/>
        <scheme val="minor"/>
      </rPr>
      <t>IV</t>
    </r>
  </si>
  <si>
    <t>Operacje partnerów KSOW do Planu operacyjnego KSOW na lata 2020-2021 - Województwo Łódzkie - grudzień 2020</t>
  </si>
  <si>
    <t>Operacje partnerów KSOW do Planu operacyjnego KSOW na lata 2020-2021 - Województwo Małopolskie - grudzień 2020</t>
  </si>
  <si>
    <t>Operacje partnerów KSOW do Planu operacyjnego KSOW na lata 2020-2021 - Województwo Mazowieckie - grudzień 2020</t>
  </si>
  <si>
    <t xml:space="preserve">CEL: Wsparcie działań na rzecz dalszego długofalowego rozwoju sieci - Szlaku Kulinarnego Województwa Opolskiego Opolski Bifyj; zachowanie dziedzictwa kulturowego oraz tradycji regionalnych na obszarach wiejskich województwa opolskiego; promowanie produktów tradycyjnych wpisanych na LPT MRiRW z Opolskiego; zwiększenie zainteresowania dziedzictwem kulinarnym oraz kulturą i atrakcjami obszarów wiejskich województwa opolskiego wśród społeczności lokalnej oraz turystów i przyjezdnych; promowanie rozwoju gospodarczego na obszarach wiejskich, a co za tym idzie poprawienie jakości życia ich mieszkańców;
rozwijanie klasycznych i nowoczesnych form turystyki kulinarnej, a także turystyki wiejskiej - poprzez dalszą realizację operacji finansowanej w 2016 r. ze środków KSOW, tym samym nastąpi promocja dobrych praktyk w realizacji PROW 2014-2020. PRZEDMIOT Wydanie folderu promocyjnego na temat m.in. członków Sieci. TEMAT 1:  Wspieranie rozwoju przedsiębiorczości na obszarach wiejskich przez podnoszenie poziomu wiedzy i umiejętności w obszarach innych niż obszar małego przetwórstwa lokalnego czy rozwój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 </t>
  </si>
  <si>
    <t xml:space="preserve">CEL: Wsparcie włączenia społecznego, rozwój gospodarczy obszaru Euro-Country, zwiększenie udziału zainteresowanych stron we wdrażaniu inicjatyw na rzecz rozwoju obszarów wiejskich, ułatwienie wymiany wiedzy pomiędzy podmiotami uczestniczącymi w rozwoju obszarów wiejskich oraz wymiana i rozpowszechnianie rezultatów działań na rzecz rozwoju obszaru Euro-Country. PRZEDMIOT:  wydanie mapki z ciekawymi do zwiedzania miejscami / atrakcjami na terenie LGD. TEMAT  1:  Aktywizacja mieszkańców obszarów wiejskich w celu tworzenia partnerstw na rzecz realizacji projektów nakierowanych na rozwój tych obszarów, w skład których wchodzą przedstawiciele sektora publicznego, prywatnego oraz organizacji pozarządowych.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 </t>
  </si>
  <si>
    <t>Operacje partnerów KSOW do Planu operacyjnego KSOW na lata 2020-2021 - Województwo Opolskie - grudzień 2020</t>
  </si>
  <si>
    <t>Operacje partnerów KSOW do Planu operacyjnego KSOW na lata 2020-2021 - Województwo Podkarpackie - grudzień 2020</t>
  </si>
  <si>
    <t xml:space="preserve">Identyfikacja i szerzenie dobrych praktyk w zakresie rolnictwa ekologicznego oraz  upowszechnianie wiedzy z zakresu rolnictwa i żywności ekologicznej oraz wprowadzania jej na rynek w krótkich łańcuchach dostaw. </t>
  </si>
  <si>
    <t>Operacje partnerów KSOW do Planu operacyjnego KSOW na lata 2020-2021 - Województwo Podlaskie - grudzień 2020</t>
  </si>
  <si>
    <t>Operacje partnerów KSOW do Planu operacyjnego KSOW na lata 2020-2021 - Województwo Pomorskie - grudzień 2020</t>
  </si>
  <si>
    <t>Operacje partnerów KSOW do Planu operacyjnego KSOW na lata 2020-2021 - Województwo Śląskie - grudzień 2020</t>
  </si>
  <si>
    <t>Operacje partnerów KSOW do Planu operacyjnego KSOW na lata 2020-2021 - Województwo Świętokrzyskie - grudzień 2020</t>
  </si>
  <si>
    <t>Operacje partnerów KSOW do Planu operacyjnego KSOW na lata 2020-2021 - Województwo Warmińsko-mazurskie - grudzień 2020</t>
  </si>
  <si>
    <t>Operacje partnerów KSOW do Planu operacyjnego KSOW na lata 2020-2021 - Województwo Wielkopolskie - grudzień 2020</t>
  </si>
  <si>
    <t>1/11</t>
  </si>
  <si>
    <t>Operacje partnerów KSOW do Planu operacyjnego KSOW na lata 2020-2021 - Województwo Zachodniopomorskie - grudzień 2020</t>
  </si>
  <si>
    <t xml:space="preserve">Podczas odrębnych ocen konkursowych w każdym województwie, grupę docelową stanowią rolnicy, właściciele gospodarstw rolnych oraz przedstawiciele firm z otoczenia rolnictwa, którzy to uczestniczą w konkursie. Wnioskodawca i każdy z partnerów wnioskodawcy, na obszarze swojego województwa, przeprowadza ocenę i spośród zgłoszonych kandydatów w kategorii gospodarstw i firm typuje 6 gospodarstw oraz 6 firm jako uczestników konkursu. Łącznie w II etapach, w pięciu województwach wytypowanych zostanie 120 uczestników konkursów.
Grupę docelową stanowią również uczestnicy odrębnych seminariów – gale podsumowujące konkurs Agroliga w poszczególnych województwach (zachodniopomorskie, mazowieckie, kujawsko-pomorskie, podlaskie, warmińsko-mazurskie). Uczestnikami będą – rolnicy, właściciele i przedstawiciele firm z otoczenia rolnictwa, mieszkańcy obszarów wiejskich, uczestnicy konkursu z lat ubiegłych, doradcy rolniczy, przedstawiciele władz wojewódzkich i samorządowych, przedstawiciele instytucji działających na rzecz rolnictwa, przedstawiciele mediów, razem ok. 150 osób, w każdym województwie biorącym udział w operacji. Łącznie w II etapach, 1500 uczestników seminariów (150*5*2).
</t>
  </si>
  <si>
    <t>wyjazd studyjny/konferencja/publikacja</t>
  </si>
  <si>
    <t>rolnicy, doradcy oraz pracownicy ODRów, przedstawiciele świata nauki oraz instytucji nadzorujących obrót żywnością, a także restauratorzy z terenu czterech województw – wielkopolskiego, kujawsko-pomorskiego, podlaskiego i małopolskiego.</t>
  </si>
  <si>
    <t>Operacje partnerów KSOW do Planu operacyjnego KSOW na lata 2020-2021 - Centrum Doradztwa Rolniczego w Brwinowie (KSOW) - grudzień 2020</t>
  </si>
  <si>
    <t>Załącznik  nr 1 do uchwały nr 54 Grupy Roboczej do spraw Krajowej Sieci Obszarów Wiejskich z dnia 30 grudnia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</si>
</sst>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43" formatCode="_-* #,##0.00_-;\-* #,##0.00_-;_-* &quot;-&quot;??_-;_-@_-"/>
    <numFmt numFmtId="164" formatCode="[$-415]General"/>
    <numFmt numFmtId="165" formatCode="#,##0.00\ &quot;zł&quot;"/>
    <numFmt numFmtId="166" formatCode="#,##0.0000"/>
    <numFmt numFmtId="167" formatCode="#,##0.00\ _z_ł"/>
  </numFmts>
  <fonts count="30" x14ac:knownFonts="1">
    <font>
      <sz val="11"/>
      <color theme="1"/>
      <name val="Calibri"/>
      <family val="2"/>
      <charset val="238"/>
      <scheme val="minor"/>
    </font>
    <font>
      <b/>
      <sz val="11"/>
      <color theme="1"/>
      <name val="Calibri"/>
      <family val="2"/>
      <charset val="238"/>
      <scheme val="minor"/>
    </font>
    <font>
      <sz val="10"/>
      <name val="Arial CE"/>
      <charset val="238"/>
    </font>
    <font>
      <sz val="11"/>
      <name val="Calibri"/>
      <family val="2"/>
      <charset val="238"/>
      <scheme val="minor"/>
    </font>
    <font>
      <sz val="11"/>
      <color theme="1"/>
      <name val="Calibri"/>
      <family val="2"/>
      <charset val="238"/>
      <scheme val="minor"/>
    </font>
    <font>
      <sz val="11"/>
      <color rgb="FF000000"/>
      <name val="Calibri"/>
      <family val="2"/>
      <charset val="238"/>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1"/>
      <color theme="1"/>
      <name val="Calibri"/>
      <family val="2"/>
      <scheme val="minor"/>
    </font>
    <font>
      <b/>
      <sz val="14"/>
      <color theme="1"/>
      <name val="Calibri"/>
      <family val="2"/>
      <charset val="238"/>
      <scheme val="minor"/>
    </font>
    <font>
      <sz val="11"/>
      <color indexed="8"/>
      <name val="Calibri"/>
      <family val="2"/>
      <charset val="238"/>
    </font>
    <font>
      <sz val="9"/>
      <name val="Calibri"/>
      <family val="2"/>
      <charset val="238"/>
      <scheme val="minor"/>
    </font>
    <font>
      <sz val="10"/>
      <color rgb="FFFF0000"/>
      <name val="Calibri"/>
      <family val="2"/>
      <charset val="238"/>
      <scheme val="minor"/>
    </font>
    <font>
      <sz val="11"/>
      <name val="Calibri"/>
      <family val="2"/>
      <charset val="238"/>
    </font>
    <font>
      <sz val="11"/>
      <name val="Arial CE"/>
      <charset val="238"/>
    </font>
    <font>
      <i/>
      <sz val="11"/>
      <name val="Calibri"/>
      <family val="2"/>
      <charset val="238"/>
      <scheme val="minor"/>
    </font>
    <font>
      <b/>
      <sz val="11"/>
      <name val="Calibri"/>
      <family val="2"/>
      <charset val="238"/>
      <scheme val="minor"/>
    </font>
    <font>
      <sz val="12"/>
      <name val="Calibri"/>
      <family val="2"/>
      <charset val="238"/>
      <scheme val="minor"/>
    </font>
    <font>
      <sz val="12"/>
      <color rgb="FFFF0000"/>
      <name val="Calibri"/>
      <family val="2"/>
      <charset val="238"/>
      <scheme val="minor"/>
    </font>
    <font>
      <sz val="12"/>
      <color theme="1"/>
      <name val="Calibri"/>
      <family val="2"/>
      <charset val="238"/>
      <scheme val="minor"/>
    </font>
    <font>
      <sz val="10"/>
      <name val="Calibri"/>
      <family val="2"/>
      <charset val="238"/>
      <scheme val="minor"/>
    </font>
    <font>
      <i/>
      <sz val="10"/>
      <name val="Calibri"/>
      <family val="2"/>
      <charset val="238"/>
      <scheme val="minor"/>
    </font>
    <font>
      <sz val="12"/>
      <color theme="1"/>
      <name val="Times New Roman"/>
      <family val="1"/>
      <charset val="238"/>
    </font>
    <font>
      <sz val="11"/>
      <color theme="1"/>
      <name val="Tahoma"/>
      <family val="2"/>
      <charset val="238"/>
    </font>
    <font>
      <sz val="9"/>
      <color theme="1"/>
      <name val="Calibri"/>
      <family val="2"/>
      <charset val="238"/>
      <scheme val="minor"/>
    </font>
    <font>
      <sz val="9"/>
      <color rgb="FFFF0000"/>
      <name val="Calibri"/>
      <family val="2"/>
      <charset val="238"/>
      <scheme val="minor"/>
    </font>
    <font>
      <sz val="9"/>
      <color indexed="8"/>
      <name val="Calibri"/>
      <family val="2"/>
      <charset val="238"/>
      <scheme val="minor"/>
    </font>
    <font>
      <sz val="10"/>
      <name val="Calibri"/>
      <family val="2"/>
      <charset val="238"/>
    </font>
    <font>
      <b/>
      <sz val="9"/>
      <name val="Calibri"/>
      <family val="2"/>
      <charset val="238"/>
      <scheme val="minor"/>
    </font>
  </fonts>
  <fills count="9">
    <fill>
      <patternFill patternType="none"/>
    </fill>
    <fill>
      <patternFill patternType="gray125"/>
    </fill>
    <fill>
      <patternFill patternType="solid">
        <fgColor rgb="FFFFC7CE"/>
      </patternFill>
    </fill>
    <fill>
      <patternFill patternType="solid">
        <fgColor rgb="FFFFC7CE"/>
        <bgColor rgb="FFFFEB9C"/>
      </patternFill>
    </fill>
    <fill>
      <patternFill patternType="solid">
        <fgColor theme="9" tint="0.59999389629810485"/>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indexed="64"/>
      </right>
      <top style="thin">
        <color indexed="64"/>
      </top>
      <bottom/>
      <diagonal/>
    </border>
  </borders>
  <cellStyleXfs count="9">
    <xf numFmtId="0" fontId="0" fillId="0" borderId="0"/>
    <xf numFmtId="44" fontId="4" fillId="0" borderId="0" applyFont="0" applyFill="0" applyBorder="0" applyAlignment="0" applyProtection="0"/>
    <xf numFmtId="164" fontId="5" fillId="0" borderId="0" applyBorder="0" applyProtection="0"/>
    <xf numFmtId="0" fontId="4" fillId="0" borderId="0"/>
    <xf numFmtId="0" fontId="7" fillId="3" borderId="0" applyBorder="0" applyProtection="0"/>
    <xf numFmtId="0" fontId="6" fillId="2" borderId="0" applyNumberFormat="0" applyBorder="0" applyAlignment="0" applyProtection="0"/>
    <xf numFmtId="0" fontId="2" fillId="0" borderId="0"/>
    <xf numFmtId="0" fontId="9" fillId="0" borderId="0"/>
    <xf numFmtId="43" fontId="4" fillId="0" borderId="0" applyFont="0" applyFill="0" applyBorder="0" applyAlignment="0" applyProtection="0"/>
  </cellStyleXfs>
  <cellXfs count="531">
    <xf numFmtId="0" fontId="0" fillId="0" borderId="0" xfId="0"/>
    <xf numFmtId="0" fontId="0" fillId="0" borderId="0" xfId="0"/>
    <xf numFmtId="4" fontId="0" fillId="0" borderId="0" xfId="0" applyNumberFormat="1"/>
    <xf numFmtId="0" fontId="3" fillId="0" borderId="0" xfId="0" applyFont="1"/>
    <xf numFmtId="2" fontId="0" fillId="4" borderId="1" xfId="0" applyNumberFormat="1" applyFill="1" applyBorder="1" applyAlignment="1">
      <alignment horizontal="center"/>
    </xf>
    <xf numFmtId="0" fontId="0" fillId="4" borderId="1" xfId="0" applyFill="1" applyBorder="1"/>
    <xf numFmtId="0" fontId="0" fillId="4" borderId="1" xfId="0" applyFill="1" applyBorder="1" applyAlignment="1">
      <alignment wrapText="1"/>
    </xf>
    <xf numFmtId="0" fontId="1" fillId="4" borderId="1" xfId="0" applyFont="1" applyFill="1" applyBorder="1"/>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4" fontId="0" fillId="0" borderId="1" xfId="0" applyNumberFormat="1" applyFill="1" applyBorder="1" applyAlignment="1">
      <alignment horizontal="right" vertical="center"/>
    </xf>
    <xf numFmtId="0" fontId="0" fillId="0" borderId="1" xfId="0" applyFill="1" applyBorder="1" applyAlignment="1">
      <alignment horizontal="center"/>
    </xf>
    <xf numFmtId="4" fontId="0" fillId="0" borderId="1" xfId="0" applyNumberFormat="1" applyFill="1" applyBorder="1" applyAlignment="1">
      <alignment horizontal="right"/>
    </xf>
    <xf numFmtId="4" fontId="3" fillId="0" borderId="1" xfId="0" applyNumberFormat="1" applyFont="1" applyFill="1" applyBorder="1" applyAlignment="1">
      <alignment horizontal="right" vertical="center"/>
    </xf>
    <xf numFmtId="3" fontId="0" fillId="0" borderId="1" xfId="0" applyNumberFormat="1" applyFill="1" applyBorder="1" applyAlignment="1">
      <alignment horizontal="center"/>
    </xf>
    <xf numFmtId="0" fontId="0" fillId="0" borderId="3" xfId="0" applyFill="1" applyBorder="1" applyAlignment="1">
      <alignment horizontal="center"/>
    </xf>
    <xf numFmtId="0" fontId="1" fillId="0" borderId="1" xfId="0" applyFont="1" applyFill="1" applyBorder="1" applyAlignment="1">
      <alignment horizontal="center"/>
    </xf>
    <xf numFmtId="4" fontId="1" fillId="0" borderId="1" xfId="0" applyNumberFormat="1" applyFont="1" applyFill="1" applyBorder="1" applyAlignment="1">
      <alignment horizontal="right"/>
    </xf>
    <xf numFmtId="0" fontId="0" fillId="4" borderId="1" xfId="0" applyFill="1" applyBorder="1" applyAlignment="1">
      <alignment horizontal="center"/>
    </xf>
    <xf numFmtId="0" fontId="10" fillId="0" borderId="0" xfId="0" applyFont="1"/>
    <xf numFmtId="0" fontId="2" fillId="0" borderId="0" xfId="0" applyFont="1" applyAlignment="1">
      <alignment horizontal="center" vertical="center"/>
    </xf>
    <xf numFmtId="0" fontId="2" fillId="0" borderId="0" xfId="0" applyFont="1"/>
    <xf numFmtId="0" fontId="11" fillId="5"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0" fontId="11" fillId="5" borderId="5" xfId="0" applyFont="1" applyFill="1" applyBorder="1" applyAlignment="1">
      <alignment horizontal="center" vertical="center"/>
    </xf>
    <xf numFmtId="4" fontId="11" fillId="5" borderId="1" xfId="0" applyNumberFormat="1" applyFont="1" applyFill="1" applyBorder="1" applyAlignment="1">
      <alignment horizontal="center" vertical="center" wrapText="1"/>
    </xf>
    <xf numFmtId="165" fontId="3" fillId="0" borderId="0" xfId="0" applyNumberFormat="1"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49" fontId="12" fillId="0" borderId="0" xfId="0" applyNumberFormat="1" applyFont="1" applyAlignment="1">
      <alignment horizontal="center" vertical="center" wrapText="1"/>
    </xf>
    <xf numFmtId="17" fontId="12" fillId="0" borderId="0" xfId="0" applyNumberFormat="1" applyFont="1" applyAlignment="1">
      <alignment horizontal="center" vertical="center" wrapText="1"/>
    </xf>
    <xf numFmtId="4" fontId="12" fillId="0" borderId="0" xfId="0" applyNumberFormat="1" applyFont="1" applyAlignment="1">
      <alignment horizontal="center" vertical="center"/>
    </xf>
    <xf numFmtId="4" fontId="3" fillId="0" borderId="1" xfId="0" applyNumberFormat="1" applyFont="1" applyBorder="1" applyAlignment="1">
      <alignment horizontal="center" vertical="center"/>
    </xf>
    <xf numFmtId="1" fontId="11" fillId="5" borderId="4" xfId="0" applyNumberFormat="1" applyFont="1" applyFill="1" applyBorder="1" applyAlignment="1">
      <alignment horizontal="center" vertical="center" wrapText="1"/>
    </xf>
    <xf numFmtId="1" fontId="11" fillId="5" borderId="5" xfId="0" applyNumberFormat="1" applyFont="1" applyFill="1" applyBorder="1" applyAlignment="1">
      <alignment horizontal="center" vertical="center" wrapText="1"/>
    </xf>
    <xf numFmtId="0" fontId="0" fillId="0" borderId="0" xfId="0" applyAlignment="1"/>
    <xf numFmtId="0" fontId="0" fillId="0" borderId="6" xfId="0" applyBorder="1" applyAlignment="1"/>
    <xf numFmtId="0" fontId="3" fillId="0" borderId="1" xfId="0" applyFont="1" applyBorder="1" applyAlignment="1">
      <alignment horizontal="center" vertical="center"/>
    </xf>
    <xf numFmtId="0" fontId="0" fillId="6" borderId="1" xfId="0" applyFill="1" applyBorder="1" applyAlignment="1">
      <alignment horizontal="center" vertical="center" wrapText="1"/>
    </xf>
    <xf numFmtId="0" fontId="3" fillId="6" borderId="0" xfId="0" applyFont="1" applyFill="1"/>
    <xf numFmtId="0" fontId="3" fillId="0" borderId="3" xfId="0" applyFont="1" applyBorder="1" applyAlignment="1">
      <alignment horizontal="center"/>
    </xf>
    <xf numFmtId="0" fontId="8" fillId="0" borderId="0" xfId="0" applyFont="1"/>
    <xf numFmtId="0" fontId="13" fillId="0" borderId="0" xfId="0" applyFont="1" applyAlignment="1">
      <alignment vertical="center" wrapText="1"/>
    </xf>
    <xf numFmtId="0" fontId="8" fillId="6" borderId="0" xfId="0" applyFont="1" applyFill="1"/>
    <xf numFmtId="0" fontId="13" fillId="6" borderId="0" xfId="0" applyFont="1" applyFill="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165" fontId="0" fillId="0" borderId="0" xfId="0" applyNumberForma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wrapText="1"/>
    </xf>
    <xf numFmtId="0" fontId="18" fillId="0" borderId="1" xfId="0" applyFont="1" applyBorder="1" applyAlignment="1">
      <alignment horizontal="center" vertical="center" wrapText="1"/>
    </xf>
    <xf numFmtId="49" fontId="18" fillId="0" borderId="1" xfId="0" applyNumberFormat="1" applyFont="1" applyBorder="1" applyAlignment="1">
      <alignment horizontal="center" vertical="center" wrapText="1"/>
    </xf>
    <xf numFmtId="165" fontId="12" fillId="0" borderId="0" xfId="0" applyNumberFormat="1" applyFont="1" applyAlignment="1">
      <alignment horizontal="center" vertical="center"/>
    </xf>
    <xf numFmtId="0" fontId="12" fillId="0" borderId="0" xfId="0" applyFont="1"/>
    <xf numFmtId="0" fontId="18" fillId="6" borderId="1" xfId="0" applyFont="1" applyFill="1" applyBorder="1" applyAlignment="1">
      <alignment horizontal="center" vertical="center" wrapText="1"/>
    </xf>
    <xf numFmtId="0" fontId="18" fillId="0" borderId="1" xfId="0" applyFont="1" applyBorder="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4" fontId="20"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xf>
    <xf numFmtId="49" fontId="18" fillId="6" borderId="1" xfId="0" applyNumberFormat="1" applyFont="1" applyFill="1" applyBorder="1" applyAlignment="1">
      <alignment horizontal="center" vertical="center" wrapText="1"/>
    </xf>
    <xf numFmtId="0" fontId="18" fillId="6" borderId="1" xfId="0" applyFont="1" applyFill="1" applyBorder="1" applyAlignment="1">
      <alignment horizontal="center" vertical="center"/>
    </xf>
    <xf numFmtId="0" fontId="0" fillId="0" borderId="1" xfId="0" applyBorder="1" applyAlignment="1">
      <alignment horizontal="left" vertical="center" wrapText="1"/>
    </xf>
    <xf numFmtId="0" fontId="3" fillId="0" borderId="1" xfId="0" applyFont="1" applyFill="1" applyBorder="1" applyAlignment="1">
      <alignment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xf>
    <xf numFmtId="0" fontId="3" fillId="0" borderId="1" xfId="0" applyFont="1" applyFill="1" applyBorder="1" applyAlignment="1">
      <alignment horizontal="center" vertical="center" wrapText="1"/>
    </xf>
    <xf numFmtId="17" fontId="3" fillId="0" borderId="1" xfId="0" applyNumberFormat="1" applyFont="1" applyBorder="1" applyAlignment="1">
      <alignment horizontal="left" vertical="center" wrapText="1"/>
    </xf>
    <xf numFmtId="17" fontId="3" fillId="6" borderId="1" xfId="0" applyNumberFormat="1" applyFont="1" applyFill="1" applyBorder="1" applyAlignment="1">
      <alignment horizontal="left" vertical="center" wrapText="1"/>
    </xf>
    <xf numFmtId="165" fontId="0" fillId="6" borderId="0" xfId="0" applyNumberFormat="1" applyFill="1" applyAlignment="1">
      <alignment horizontal="center" vertical="center"/>
    </xf>
    <xf numFmtId="0" fontId="0" fillId="6" borderId="0" xfId="0" applyFill="1"/>
    <xf numFmtId="0" fontId="0" fillId="6" borderId="1" xfId="0" applyFill="1" applyBorder="1" applyAlignment="1">
      <alignment horizontal="left"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3" fillId="0" borderId="7" xfId="0" applyFont="1" applyBorder="1" applyAlignment="1">
      <alignment horizontal="center" vertical="center" wrapText="1"/>
    </xf>
    <xf numFmtId="0" fontId="0" fillId="6" borderId="1" xfId="0" applyFont="1" applyFill="1" applyBorder="1" applyAlignment="1">
      <alignment horizontal="center" vertical="center"/>
    </xf>
    <xf numFmtId="0" fontId="0" fillId="6" borderId="1" xfId="0" applyFont="1" applyFill="1" applyBorder="1" applyAlignment="1">
      <alignment horizontal="center" vertical="center" wrapText="1"/>
    </xf>
    <xf numFmtId="49" fontId="0" fillId="6" borderId="1" xfId="0" applyNumberFormat="1" applyFont="1" applyFill="1" applyBorder="1" applyAlignment="1">
      <alignment horizontal="center" vertical="center" wrapText="1"/>
    </xf>
    <xf numFmtId="17" fontId="0" fillId="6" borderId="1" xfId="0" applyNumberFormat="1" applyFont="1" applyFill="1" applyBorder="1" applyAlignment="1">
      <alignment horizontal="center" vertical="center" wrapText="1"/>
    </xf>
    <xf numFmtId="4" fontId="0" fillId="6"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17" fontId="0" fillId="0" borderId="1" xfId="0" applyNumberFormat="1" applyFont="1" applyBorder="1" applyAlignment="1">
      <alignment horizontal="center" vertical="center" wrapText="1"/>
    </xf>
    <xf numFmtId="4" fontId="0" fillId="0" borderId="1" xfId="0" applyNumberFormat="1" applyFont="1" applyBorder="1" applyAlignment="1">
      <alignment horizontal="center" vertical="center" wrapText="1"/>
    </xf>
    <xf numFmtId="2" fontId="0" fillId="0" borderId="1" xfId="0" applyNumberFormat="1" applyFont="1" applyBorder="1" applyAlignment="1">
      <alignment horizontal="center" vertical="center"/>
    </xf>
    <xf numFmtId="4" fontId="0" fillId="0" borderId="1" xfId="0" applyNumberFormat="1" applyFont="1" applyBorder="1" applyAlignment="1">
      <alignment horizontal="center" vertical="center"/>
    </xf>
    <xf numFmtId="0" fontId="3" fillId="0" borderId="0" xfId="0" applyFont="1" applyAlignment="1">
      <alignment horizontal="center"/>
    </xf>
    <xf numFmtId="17"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6" borderId="1" xfId="0" applyFont="1" applyFill="1" applyBorder="1" applyAlignment="1">
      <alignment horizontal="center" vertical="center" wrapText="1"/>
    </xf>
    <xf numFmtId="17" fontId="12"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xf>
    <xf numFmtId="0" fontId="25" fillId="0" borderId="1" xfId="0" applyFont="1" applyBorder="1" applyAlignment="1">
      <alignment horizontal="center" vertical="center" wrapText="1"/>
    </xf>
    <xf numFmtId="0" fontId="25" fillId="0" borderId="0" xfId="0" applyFont="1" applyAlignment="1">
      <alignment horizontal="center" vertical="center" wrapText="1"/>
    </xf>
    <xf numFmtId="4" fontId="12" fillId="0" borderId="1" xfId="0" applyNumberFormat="1" applyFont="1" applyBorder="1" applyAlignment="1">
      <alignment horizontal="center" vertical="center"/>
    </xf>
    <xf numFmtId="17" fontId="25"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xf>
    <xf numFmtId="4" fontId="0" fillId="6" borderId="0" xfId="0" applyNumberFormat="1" applyFill="1"/>
    <xf numFmtId="4" fontId="3" fillId="0" borderId="0" xfId="0" applyNumberFormat="1" applyFont="1"/>
    <xf numFmtId="2" fontId="3" fillId="0" borderId="0" xfId="0" applyNumberFormat="1" applyFont="1"/>
    <xf numFmtId="4" fontId="0" fillId="0" borderId="1" xfId="0" applyNumberFormat="1" applyBorder="1"/>
    <xf numFmtId="1" fontId="0" fillId="0" borderId="1" xfId="0" applyNumberFormat="1" applyBorder="1" applyAlignment="1">
      <alignment horizontal="center"/>
    </xf>
    <xf numFmtId="4" fontId="0" fillId="0" borderId="1" xfId="0" applyNumberFormat="1" applyBorder="1" applyAlignment="1">
      <alignment horizontal="center"/>
    </xf>
    <xf numFmtId="0" fontId="11" fillId="5" borderId="5"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3" xfId="0" applyBorder="1" applyAlignment="1">
      <alignment horizontal="center"/>
    </xf>
    <xf numFmtId="4" fontId="11" fillId="5"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4" fontId="3" fillId="0" borderId="1" xfId="0" applyNumberFormat="1" applyFont="1" applyBorder="1" applyAlignment="1">
      <alignment horizontal="center" vertical="center"/>
    </xf>
    <xf numFmtId="4" fontId="12" fillId="6" borderId="1" xfId="0" applyNumberFormat="1"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49" fontId="0" fillId="0" borderId="0" xfId="0" applyNumberFormat="1"/>
    <xf numFmtId="167" fontId="0" fillId="0" borderId="0" xfId="0" applyNumberFormat="1"/>
    <xf numFmtId="0" fontId="0" fillId="0" borderId="14" xfId="0" applyBorder="1"/>
    <xf numFmtId="0" fontId="2" fillId="0" borderId="15" xfId="0" applyFont="1" applyBorder="1"/>
    <xf numFmtId="0" fontId="2" fillId="0" borderId="14" xfId="0" applyFont="1" applyBorder="1"/>
    <xf numFmtId="0" fontId="27" fillId="5" borderId="5" xfId="0" applyFont="1" applyFill="1" applyBorder="1" applyAlignment="1">
      <alignment horizontal="center" vertical="center" wrapText="1"/>
    </xf>
    <xf numFmtId="49" fontId="27" fillId="5" borderId="5" xfId="0" applyNumberFormat="1" applyFont="1" applyFill="1" applyBorder="1" applyAlignment="1">
      <alignment horizontal="center" vertical="center" wrapText="1"/>
    </xf>
    <xf numFmtId="0" fontId="27" fillId="5" borderId="1" xfId="0" applyFont="1" applyFill="1" applyBorder="1" applyAlignment="1">
      <alignment horizontal="center" vertical="center" wrapText="1"/>
    </xf>
    <xf numFmtId="0" fontId="12" fillId="0" borderId="5"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5" xfId="0" applyFont="1" applyFill="1" applyBorder="1" applyAlignment="1">
      <alignment horizontal="center" vertical="center"/>
    </xf>
    <xf numFmtId="49" fontId="27" fillId="0" borderId="5"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167" fontId="27" fillId="0" borderId="1" xfId="0" applyNumberFormat="1" applyFont="1" applyFill="1" applyBorder="1" applyAlignment="1">
      <alignment horizontal="center" vertical="center" wrapText="1"/>
    </xf>
    <xf numFmtId="0" fontId="2" fillId="0" borderId="15" xfId="0" applyFont="1" applyFill="1" applyBorder="1"/>
    <xf numFmtId="0" fontId="2" fillId="0" borderId="14" xfId="0" applyFont="1" applyFill="1" applyBorder="1"/>
    <xf numFmtId="0" fontId="2" fillId="0" borderId="0" xfId="0" applyFont="1" applyFill="1"/>
    <xf numFmtId="0" fontId="12" fillId="6" borderId="5"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2" fillId="0" borderId="16" xfId="0" applyFont="1" applyFill="1" applyBorder="1"/>
    <xf numFmtId="0" fontId="2" fillId="0" borderId="0" xfId="0" applyFont="1" applyFill="1" applyBorder="1"/>
    <xf numFmtId="49" fontId="12" fillId="6" borderId="8" xfId="0" applyNumberFormat="1"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3" xfId="0" applyFont="1" applyFill="1" applyBorder="1" applyAlignment="1">
      <alignment horizontal="center" vertical="center"/>
    </xf>
    <xf numFmtId="0" fontId="12" fillId="6" borderId="3" xfId="0" applyFont="1" applyFill="1" applyBorder="1" applyAlignment="1">
      <alignment horizontal="center" vertical="center" wrapText="1"/>
    </xf>
    <xf numFmtId="49" fontId="12" fillId="6" borderId="2"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wrapText="1"/>
    </xf>
    <xf numFmtId="0" fontId="3" fillId="6" borderId="15" xfId="0" applyFont="1" applyFill="1" applyBorder="1"/>
    <xf numFmtId="0" fontId="3" fillId="6" borderId="14" xfId="0" applyFont="1" applyFill="1" applyBorder="1"/>
    <xf numFmtId="0" fontId="3" fillId="6" borderId="16" xfId="0" applyFont="1" applyFill="1" applyBorder="1"/>
    <xf numFmtId="0" fontId="3" fillId="6" borderId="17" xfId="0" applyFont="1" applyFill="1" applyBorder="1"/>
    <xf numFmtId="0" fontId="12" fillId="0" borderId="4" xfId="0" applyFont="1" applyFill="1" applyBorder="1" applyAlignment="1">
      <alignment horizontal="center" vertical="center"/>
    </xf>
    <xf numFmtId="0" fontId="12" fillId="6" borderId="1" xfId="0" applyFont="1" applyFill="1" applyBorder="1" applyAlignment="1">
      <alignment horizontal="left" vertical="center" wrapText="1"/>
    </xf>
    <xf numFmtId="0" fontId="3" fillId="0" borderId="15" xfId="0" applyFont="1" applyFill="1" applyBorder="1"/>
    <xf numFmtId="0" fontId="3" fillId="0" borderId="14" xfId="0" applyFont="1" applyFill="1" applyBorder="1"/>
    <xf numFmtId="0" fontId="3" fillId="0" borderId="16" xfId="0" applyFont="1" applyFill="1" applyBorder="1"/>
    <xf numFmtId="0" fontId="3" fillId="0" borderId="0" xfId="0" applyFont="1" applyFill="1" applyBorder="1"/>
    <xf numFmtId="0" fontId="3" fillId="0" borderId="0" xfId="0" applyFont="1" applyFill="1"/>
    <xf numFmtId="3" fontId="12" fillId="6" borderId="1" xfId="0" applyNumberFormat="1" applyFont="1" applyFill="1" applyBorder="1" applyAlignment="1">
      <alignment horizontal="center" vertical="center" wrapText="1"/>
    </xf>
    <xf numFmtId="0" fontId="12" fillId="6" borderId="4" xfId="0" applyFont="1" applyFill="1" applyBorder="1" applyAlignment="1">
      <alignment horizontal="center" vertical="center"/>
    </xf>
    <xf numFmtId="167" fontId="12" fillId="6" borderId="4" xfId="0" applyNumberFormat="1" applyFont="1" applyFill="1" applyBorder="1" applyAlignment="1">
      <alignment horizontal="center" vertical="center"/>
    </xf>
    <xf numFmtId="4" fontId="12" fillId="6" borderId="4" xfId="0" applyNumberFormat="1" applyFont="1" applyFill="1" applyBorder="1" applyAlignment="1">
      <alignment horizontal="center" vertical="center"/>
    </xf>
    <xf numFmtId="0" fontId="25" fillId="0" borderId="0" xfId="0" applyFont="1"/>
    <xf numFmtId="49" fontId="25" fillId="0" borderId="0" xfId="0" applyNumberFormat="1" applyFont="1"/>
    <xf numFmtId="4" fontId="25" fillId="0" borderId="0" xfId="0" applyNumberFormat="1" applyFont="1"/>
    <xf numFmtId="167" fontId="25" fillId="0" borderId="0" xfId="0" applyNumberFormat="1" applyFont="1"/>
    <xf numFmtId="0" fontId="0" fillId="0" borderId="0" xfId="0" applyFont="1" applyFill="1" applyBorder="1" applyAlignment="1">
      <alignment vertical="center"/>
    </xf>
    <xf numFmtId="0" fontId="0" fillId="8"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8" borderId="5" xfId="0" applyFont="1" applyFill="1" applyBorder="1" applyAlignment="1">
      <alignment horizontal="center" vertical="center"/>
    </xf>
    <xf numFmtId="0" fontId="0" fillId="8" borderId="1" xfId="0" applyFont="1" applyFill="1" applyBorder="1" applyAlignment="1">
      <alignment horizontal="center" vertical="center"/>
    </xf>
    <xf numFmtId="0" fontId="3" fillId="0" borderId="0" xfId="0" applyFont="1" applyFill="1" applyBorder="1" applyAlignment="1">
      <alignment horizontal="center" vertical="center"/>
    </xf>
    <xf numFmtId="4" fontId="3" fillId="0" borderId="1" xfId="0" applyNumberFormat="1" applyFont="1" applyFill="1" applyBorder="1" applyAlignment="1">
      <alignment horizontal="center" vertical="center"/>
    </xf>
    <xf numFmtId="4" fontId="0" fillId="0" borderId="0" xfId="0" applyNumberFormat="1" applyFill="1" applyBorder="1"/>
    <xf numFmtId="167" fontId="0" fillId="0" borderId="0" xfId="0" applyNumberFormat="1" applyFill="1" applyBorder="1"/>
    <xf numFmtId="0" fontId="10" fillId="0" borderId="0" xfId="0" applyFont="1" applyAlignment="1">
      <alignment vertical="top"/>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49" fontId="11" fillId="0" borderId="5" xfId="0" applyNumberFormat="1" applyFont="1" applyBorder="1" applyAlignment="1">
      <alignment horizontal="center" vertical="center"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0" fillId="0" borderId="1" xfId="0" applyFill="1" applyBorder="1"/>
    <xf numFmtId="0" fontId="0" fillId="8" borderId="18" xfId="0" applyFill="1" applyBorder="1" applyAlignment="1">
      <alignment horizontal="center"/>
    </xf>
    <xf numFmtId="0" fontId="0" fillId="8" borderId="4" xfId="0" applyFill="1" applyBorder="1" applyAlignment="1">
      <alignment horizontal="center"/>
    </xf>
    <xf numFmtId="0" fontId="0" fillId="7" borderId="0" xfId="0" applyFill="1"/>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4"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xf>
    <xf numFmtId="165" fontId="3" fillId="0" borderId="0" xfId="0" applyNumberFormat="1" applyFont="1" applyFill="1" applyAlignment="1">
      <alignment horizontal="center" vertical="center"/>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 xfId="0" applyFont="1" applyFill="1" applyBorder="1" applyAlignment="1">
      <alignment horizontal="left" vertical="center" wrapText="1"/>
    </xf>
    <xf numFmtId="1"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4"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17" fontId="17"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17" fontId="21" fillId="0" borderId="1" xfId="0" applyNumberFormat="1" applyFont="1" applyFill="1" applyBorder="1" applyAlignment="1">
      <alignment horizontal="center" vertical="center" wrapText="1"/>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4" xfId="0" applyFont="1" applyFill="1" applyBorder="1" applyAlignment="1">
      <alignment horizontal="center" vertical="center" wrapText="1"/>
    </xf>
    <xf numFmtId="3" fontId="21" fillId="0" borderId="4"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21" fillId="0" borderId="0" xfId="0" applyFont="1" applyFill="1" applyAlignment="1">
      <alignment horizontal="center" vertical="center"/>
    </xf>
    <xf numFmtId="4" fontId="21" fillId="0" borderId="1"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justify" vertical="center"/>
    </xf>
    <xf numFmtId="0" fontId="3" fillId="0" borderId="5" xfId="0" applyFont="1" applyFill="1" applyBorder="1" applyAlignment="1">
      <alignment horizontal="center" vertical="center" wrapText="1"/>
    </xf>
    <xf numFmtId="0" fontId="3" fillId="0" borderId="0" xfId="0" applyFont="1" applyFill="1" applyAlignment="1">
      <alignment horizontal="justify"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justify" vertical="center"/>
    </xf>
    <xf numFmtId="4" fontId="3" fillId="0" borderId="2"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17" fillId="0" borderId="1" xfId="0" applyFont="1" applyFill="1" applyBorder="1" applyAlignment="1">
      <alignment horizontal="center" vertical="center" wrapText="1"/>
    </xf>
    <xf numFmtId="17" fontId="3" fillId="0" borderId="1" xfId="0" applyNumberFormat="1" applyFont="1" applyFill="1" applyBorder="1" applyAlignment="1">
      <alignment horizontal="left" vertical="center" wrapText="1"/>
    </xf>
    <xf numFmtId="0" fontId="24" fillId="0" borderId="1" xfId="0" applyFont="1" applyBorder="1" applyAlignment="1">
      <alignment horizontal="center" vertical="center" wrapText="1"/>
    </xf>
    <xf numFmtId="4"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center" vertical="center" wrapText="1"/>
    </xf>
    <xf numFmtId="17" fontId="12" fillId="0" borderId="1" xfId="0" applyNumberFormat="1" applyFont="1" applyFill="1" applyBorder="1" applyAlignment="1">
      <alignment horizontal="center" vertical="center" wrapText="1"/>
    </xf>
    <xf numFmtId="17" fontId="12" fillId="0" borderId="1" xfId="0" applyNumberFormat="1" applyFont="1" applyFill="1" applyBorder="1" applyAlignment="1">
      <alignment horizontal="center" vertical="center" wrapText="1"/>
    </xf>
    <xf numFmtId="17" fontId="12" fillId="0" borderId="1" xfId="0" quotePrefix="1" applyNumberFormat="1"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0" fontId="29" fillId="0" borderId="1" xfId="0" applyFont="1" applyFill="1" applyBorder="1" applyAlignment="1">
      <alignment horizontal="center" wrapText="1"/>
    </xf>
    <xf numFmtId="2" fontId="12"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0" fillId="4" borderId="1" xfId="0" applyFill="1" applyBorder="1" applyAlignment="1">
      <alignment horizontal="center"/>
    </xf>
    <xf numFmtId="0" fontId="23" fillId="0" borderId="0" xfId="0" applyFont="1"/>
    <xf numFmtId="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2" fontId="3" fillId="0" borderId="4" xfId="0" applyNumberFormat="1" applyFont="1" applyFill="1" applyBorder="1" applyAlignment="1">
      <alignment horizontal="center" vertical="center"/>
    </xf>
    <xf numFmtId="2" fontId="3" fillId="0" borderId="7" xfId="0" applyNumberFormat="1" applyFont="1" applyFill="1" applyBorder="1" applyAlignment="1">
      <alignment horizontal="center" vertical="center"/>
    </xf>
    <xf numFmtId="2" fontId="3" fillId="0" borderId="5" xfId="0" applyNumberFormat="1"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4" fontId="3" fillId="0" borderId="4" xfId="0" applyNumberFormat="1" applyFont="1" applyFill="1" applyBorder="1" applyAlignment="1">
      <alignment horizontal="center" vertical="center"/>
    </xf>
    <xf numFmtId="4" fontId="3" fillId="0" borderId="7" xfId="0" applyNumberFormat="1" applyFont="1" applyFill="1" applyBorder="1" applyAlignment="1">
      <alignment horizontal="center" vertical="center"/>
    </xf>
    <xf numFmtId="4" fontId="3" fillId="0" borderId="5" xfId="0" applyNumberFormat="1" applyFont="1" applyFill="1" applyBorder="1" applyAlignment="1">
      <alignment horizontal="center" vertical="center"/>
    </xf>
    <xf numFmtId="17" fontId="3" fillId="0" borderId="4" xfId="0" applyNumberFormat="1" applyFont="1" applyFill="1" applyBorder="1" applyAlignment="1">
      <alignment horizontal="center" vertical="center" wrapText="1"/>
    </xf>
    <xf numFmtId="17" fontId="3" fillId="0" borderId="7" xfId="0" applyNumberFormat="1" applyFont="1" applyFill="1" applyBorder="1" applyAlignment="1">
      <alignment horizontal="center" vertical="center" wrapText="1"/>
    </xf>
    <xf numFmtId="17" fontId="3" fillId="0" borderId="5" xfId="0" applyNumberFormat="1" applyFont="1" applyFill="1" applyBorder="1" applyAlignment="1">
      <alignment horizontal="center" vertical="center" wrapText="1"/>
    </xf>
    <xf numFmtId="1" fontId="11" fillId="5" borderId="2" xfId="0" applyNumberFormat="1" applyFont="1" applyFill="1" applyBorder="1" applyAlignment="1">
      <alignment horizontal="center" vertical="center" wrapText="1"/>
    </xf>
    <xf numFmtId="1" fontId="11" fillId="5" borderId="3"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0" borderId="3" xfId="0" applyBorder="1" applyAlignment="1">
      <alignment horizontal="center"/>
    </xf>
    <xf numFmtId="4" fontId="11" fillId="5" borderId="1" xfId="0" applyNumberFormat="1" applyFont="1" applyFill="1" applyBorder="1" applyAlignment="1">
      <alignment horizontal="center" vertical="center" wrapText="1"/>
    </xf>
    <xf numFmtId="0" fontId="14" fillId="0" borderId="2" xfId="0" applyFont="1" applyFill="1" applyBorder="1" applyAlignment="1">
      <alignment horizontal="left" vertical="center"/>
    </xf>
    <xf numFmtId="0" fontId="14" fillId="0" borderId="8" xfId="0" applyFont="1" applyFill="1" applyBorder="1" applyAlignment="1">
      <alignment horizontal="left" vertical="center"/>
    </xf>
    <xf numFmtId="0" fontId="14" fillId="0" borderId="3" xfId="0" applyFont="1" applyFill="1" applyBorder="1" applyAlignment="1">
      <alignment horizontal="left" vertical="center"/>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5" fillId="0" borderId="4" xfId="0" applyFont="1" applyFill="1" applyBorder="1" applyAlignment="1">
      <alignment horizontal="center"/>
    </xf>
    <xf numFmtId="0" fontId="15" fillId="0" borderId="5" xfId="0" applyFont="1" applyFill="1" applyBorder="1" applyAlignment="1">
      <alignment horizont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165" fontId="3" fillId="0" borderId="4"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9" fontId="0" fillId="0" borderId="1" xfId="8" applyNumberFormat="1" applyFont="1" applyFill="1" applyBorder="1" applyAlignment="1">
      <alignment horizontal="center" vertical="center" wrapText="1"/>
    </xf>
    <xf numFmtId="0" fontId="0" fillId="0" borderId="1" xfId="0" applyBorder="1" applyAlignment="1">
      <alignment horizontal="center" wrapText="1"/>
    </xf>
    <xf numFmtId="4" fontId="0" fillId="0" borderId="4" xfId="0" applyNumberFormat="1" applyBorder="1" applyAlignment="1">
      <alignment horizontal="center" vertical="center" wrapText="1"/>
    </xf>
    <xf numFmtId="4" fontId="0" fillId="0" borderId="7" xfId="0" applyNumberFormat="1" applyBorder="1" applyAlignment="1">
      <alignment horizontal="center" vertical="center" wrapText="1"/>
    </xf>
    <xf numFmtId="4" fontId="0" fillId="0" borderId="5" xfId="0" applyNumberForma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49" fontId="0" fillId="0" borderId="4" xfId="8" applyNumberFormat="1" applyFont="1" applyFill="1" applyBorder="1" applyAlignment="1">
      <alignment horizontal="center" vertical="center" wrapText="1"/>
    </xf>
    <xf numFmtId="49" fontId="0" fillId="0" borderId="7" xfId="8" applyNumberFormat="1" applyFont="1" applyFill="1" applyBorder="1" applyAlignment="1">
      <alignment horizontal="center" vertical="center" wrapText="1"/>
    </xf>
    <xf numFmtId="49" fontId="0" fillId="0" borderId="5" xfId="8"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4" fontId="0" fillId="0" borderId="1" xfId="0" applyNumberFormat="1" applyBorder="1" applyAlignment="1">
      <alignment horizontal="center" vertical="center"/>
    </xf>
    <xf numFmtId="0" fontId="0" fillId="0" borderId="1" xfId="0" applyBorder="1" applyAlignment="1">
      <alignment horizontal="center" vertical="center"/>
    </xf>
    <xf numFmtId="0" fontId="16" fillId="0" borderId="5" xfId="0"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27" fillId="5" borderId="4" xfId="0" applyFont="1" applyFill="1" applyBorder="1" applyAlignment="1">
      <alignment horizontal="center" vertical="center"/>
    </xf>
    <xf numFmtId="0" fontId="27" fillId="5" borderId="5" xfId="0" applyFont="1" applyFill="1" applyBorder="1" applyAlignment="1">
      <alignment horizontal="center" vertical="center"/>
    </xf>
    <xf numFmtId="0" fontId="27" fillId="5" borderId="4" xfId="0" applyFont="1" applyFill="1" applyBorder="1" applyAlignment="1">
      <alignment horizontal="center" vertical="center" wrapText="1"/>
    </xf>
    <xf numFmtId="0" fontId="27" fillId="5" borderId="5"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5" xfId="0" applyFont="1" applyFill="1" applyBorder="1" applyAlignment="1">
      <alignment horizontal="center" vertical="center"/>
    </xf>
    <xf numFmtId="0" fontId="12" fillId="6" borderId="7"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7"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0"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3" xfId="0" applyFont="1" applyBorder="1" applyAlignment="1">
      <alignment horizontal="center"/>
    </xf>
    <xf numFmtId="4" fontId="27" fillId="5" borderId="1" xfId="0" applyNumberFormat="1"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167" fontId="12" fillId="6" borderId="5" xfId="0" applyNumberFormat="1" applyFont="1" applyFill="1" applyBorder="1" applyAlignment="1">
      <alignment horizontal="center" vertical="center" wrapText="1"/>
    </xf>
    <xf numFmtId="167" fontId="12" fillId="6" borderId="1" xfId="0" applyNumberFormat="1" applyFont="1" applyFill="1" applyBorder="1" applyAlignment="1">
      <alignment horizontal="center" vertical="center" wrapText="1"/>
    </xf>
    <xf numFmtId="4" fontId="12" fillId="6" borderId="5"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167" fontId="12" fillId="0" borderId="4" xfId="0" applyNumberFormat="1" applyFont="1" applyFill="1" applyBorder="1" applyAlignment="1">
      <alignment horizontal="center" vertical="center"/>
    </xf>
    <xf numFmtId="167" fontId="12" fillId="0" borderId="7" xfId="0" applyNumberFormat="1" applyFont="1" applyFill="1" applyBorder="1" applyAlignment="1">
      <alignment horizontal="center" vertical="center"/>
    </xf>
    <xf numFmtId="167" fontId="12" fillId="0" borderId="5" xfId="0" applyNumberFormat="1"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9" xfId="0" applyFont="1" applyFill="1" applyBorder="1" applyAlignment="1">
      <alignment horizontal="center" vertical="center" wrapText="1"/>
    </xf>
    <xf numFmtId="4" fontId="12" fillId="6" borderId="1" xfId="0" applyNumberFormat="1" applyFont="1" applyFill="1" applyBorder="1" applyAlignment="1">
      <alignment horizontal="center" vertical="center" wrapText="1"/>
    </xf>
    <xf numFmtId="0" fontId="0" fillId="0" borderId="7" xfId="0" applyFill="1" applyBorder="1" applyAlignment="1">
      <alignment horizontal="center" vertical="center"/>
    </xf>
    <xf numFmtId="0" fontId="0" fillId="0" borderId="7" xfId="0" applyBorder="1" applyAlignment="1">
      <alignment vertical="center" wrapText="1"/>
    </xf>
    <xf numFmtId="0" fontId="12" fillId="6" borderId="4" xfId="0" applyFont="1" applyFill="1"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4" fontId="12" fillId="6" borderId="4" xfId="0" applyNumberFormat="1" applyFont="1" applyFill="1" applyBorder="1" applyAlignment="1">
      <alignment horizontal="center" vertical="center" wrapText="1"/>
    </xf>
    <xf numFmtId="0" fontId="0" fillId="0" borderId="5" xfId="0" applyBorder="1" applyAlignment="1">
      <alignment vertical="center" wrapText="1"/>
    </xf>
    <xf numFmtId="4" fontId="12" fillId="6" borderId="1" xfId="0" applyNumberFormat="1" applyFont="1" applyFill="1" applyBorder="1" applyAlignment="1">
      <alignment horizontal="center" vertical="center"/>
    </xf>
    <xf numFmtId="17" fontId="12" fillId="6" borderId="1" xfId="0" applyNumberFormat="1" applyFont="1" applyFill="1" applyBorder="1" applyAlignment="1">
      <alignment horizontal="center" vertical="center" wrapText="1"/>
    </xf>
    <xf numFmtId="0" fontId="12" fillId="6" borderId="4" xfId="0" applyFont="1" applyFill="1" applyBorder="1" applyAlignment="1">
      <alignment horizontal="center" vertical="center"/>
    </xf>
    <xf numFmtId="165" fontId="12" fillId="6" borderId="1" xfId="0" applyNumberFormat="1" applyFont="1" applyFill="1" applyBorder="1" applyAlignment="1">
      <alignment horizontal="center" vertical="center" wrapText="1"/>
    </xf>
    <xf numFmtId="167" fontId="12" fillId="6" borderId="1" xfId="0" applyNumberFormat="1" applyFont="1" applyFill="1" applyBorder="1" applyAlignment="1">
      <alignment horizontal="center" vertical="center"/>
    </xf>
    <xf numFmtId="0" fontId="0" fillId="8" borderId="1" xfId="0" applyFont="1" applyFill="1" applyBorder="1" applyAlignment="1">
      <alignment horizontal="center" vertical="center"/>
    </xf>
    <xf numFmtId="167" fontId="12" fillId="6" borderId="4" xfId="0" applyNumberFormat="1" applyFont="1" applyFill="1" applyBorder="1" applyAlignment="1">
      <alignment horizontal="center" vertical="center"/>
    </xf>
    <xf numFmtId="167" fontId="12" fillId="6" borderId="5" xfId="0" applyNumberFormat="1" applyFont="1" applyFill="1" applyBorder="1" applyAlignment="1">
      <alignment horizontal="center" vertical="center"/>
    </xf>
    <xf numFmtId="4" fontId="12" fillId="6" borderId="4" xfId="0" applyNumberFormat="1" applyFont="1" applyFill="1" applyBorder="1" applyAlignment="1">
      <alignment horizontal="center" vertical="center"/>
    </xf>
    <xf numFmtId="4" fontId="12" fillId="6" borderId="5" xfId="0" applyNumberFormat="1" applyFont="1" applyFill="1" applyBorder="1" applyAlignment="1">
      <alignment horizontal="center" vertical="center"/>
    </xf>
    <xf numFmtId="17"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4" fontId="20" fillId="0" borderId="4" xfId="0" applyNumberFormat="1" applyFont="1" applyBorder="1" applyAlignment="1">
      <alignment horizontal="center" vertical="center" wrapText="1"/>
    </xf>
    <xf numFmtId="4" fontId="20" fillId="0" borderId="7" xfId="0" applyNumberFormat="1" applyFont="1" applyBorder="1" applyAlignment="1">
      <alignment horizontal="center" vertical="center" wrapText="1"/>
    </xf>
    <xf numFmtId="4" fontId="20" fillId="0" borderId="5" xfId="0" applyNumberFormat="1" applyFont="1" applyBorder="1" applyAlignment="1">
      <alignment horizontal="center" vertical="center" wrapText="1"/>
    </xf>
    <xf numFmtId="4" fontId="20" fillId="0" borderId="4" xfId="0" applyNumberFormat="1" applyFont="1" applyBorder="1" applyAlignment="1">
      <alignment horizontal="center" vertical="center"/>
    </xf>
    <xf numFmtId="0" fontId="18" fillId="0" borderId="4" xfId="0" applyFont="1" applyBorder="1" applyAlignment="1">
      <alignment horizontal="center" vertical="center" wrapText="1"/>
    </xf>
    <xf numFmtId="0" fontId="20" fillId="0" borderId="7" xfId="0" applyFont="1" applyBorder="1" applyAlignment="1">
      <alignment horizontal="center" vertical="center"/>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xf>
    <xf numFmtId="0" fontId="20" fillId="0" borderId="5" xfId="0" applyFont="1" applyBorder="1" applyAlignment="1">
      <alignment vertical="center"/>
    </xf>
    <xf numFmtId="0" fontId="18" fillId="0" borderId="4" xfId="0" applyFont="1" applyBorder="1" applyAlignment="1">
      <alignment horizontal="left" vertical="center"/>
    </xf>
    <xf numFmtId="0" fontId="20" fillId="0" borderId="5" xfId="0" applyFont="1" applyBorder="1" applyAlignment="1">
      <alignment horizontal="left" vertical="center"/>
    </xf>
    <xf numFmtId="4" fontId="18" fillId="0" borderId="4" xfId="0" applyNumberFormat="1" applyFont="1" applyBorder="1" applyAlignment="1">
      <alignment horizontal="center" vertical="center"/>
    </xf>
    <xf numFmtId="4" fontId="20" fillId="0" borderId="5" xfId="0" applyNumberFormat="1" applyFont="1" applyBorder="1" applyAlignment="1">
      <alignment vertical="center"/>
    </xf>
    <xf numFmtId="0" fontId="18" fillId="0" borderId="1" xfId="0" applyFont="1" applyBorder="1" applyAlignment="1">
      <alignment horizontal="center" vertical="center"/>
    </xf>
    <xf numFmtId="17"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4" fontId="18"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1" fillId="0" borderId="1" xfId="0" applyFont="1" applyFill="1" applyBorder="1" applyAlignment="1">
      <alignment horizontal="center" vertical="center" wrapText="1"/>
    </xf>
    <xf numFmtId="4" fontId="21" fillId="0" borderId="1" xfId="0" applyNumberFormat="1" applyFont="1" applyFill="1" applyBorder="1" applyAlignment="1">
      <alignment horizontal="center" vertical="center"/>
    </xf>
    <xf numFmtId="17" fontId="21" fillId="0" borderId="1"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5"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1" fillId="0" borderId="1" xfId="0" applyFont="1" applyFill="1" applyBorder="1" applyAlignment="1">
      <alignment horizontal="center" vertical="center"/>
    </xf>
    <xf numFmtId="4" fontId="21" fillId="0" borderId="1"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4" fontId="21" fillId="0" borderId="4"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xf>
    <xf numFmtId="4" fontId="21" fillId="0" borderId="7" xfId="0" applyNumberFormat="1" applyFont="1" applyFill="1" applyBorder="1" applyAlignment="1">
      <alignment horizontal="center" vertical="center"/>
    </xf>
    <xf numFmtId="4" fontId="21" fillId="0" borderId="5" xfId="0" applyNumberFormat="1" applyFont="1" applyFill="1" applyBorder="1" applyAlignment="1">
      <alignment horizontal="center" vertical="center"/>
    </xf>
    <xf numFmtId="0" fontId="21" fillId="0" borderId="11"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8" xfId="0" applyFont="1" applyFill="1" applyBorder="1" applyAlignment="1">
      <alignment horizontal="left" vertical="center"/>
    </xf>
    <xf numFmtId="0" fontId="21" fillId="0" borderId="3" xfId="0" applyFont="1" applyFill="1" applyBorder="1" applyAlignment="1">
      <alignment horizontal="left" vertical="center"/>
    </xf>
    <xf numFmtId="4" fontId="21" fillId="0" borderId="4" xfId="0" applyNumberFormat="1" applyFont="1" applyFill="1" applyBorder="1" applyAlignment="1">
      <alignment horizontal="center" vertical="center" wrapText="1"/>
    </xf>
    <xf numFmtId="4" fontId="21" fillId="0" borderId="7" xfId="0" applyNumberFormat="1" applyFont="1" applyFill="1" applyBorder="1" applyAlignment="1">
      <alignment horizontal="center" vertical="center" wrapText="1"/>
    </xf>
    <xf numFmtId="4" fontId="21" fillId="0" borderId="5" xfId="0" applyNumberFormat="1" applyFont="1" applyFill="1" applyBorder="1" applyAlignment="1">
      <alignment horizontal="center" vertical="center" wrapText="1"/>
    </xf>
    <xf numFmtId="0" fontId="21" fillId="0" borderId="4" xfId="0" applyFont="1" applyFill="1" applyBorder="1" applyAlignment="1">
      <alignment horizontal="left" vertical="center" wrapText="1"/>
    </xf>
    <xf numFmtId="0" fontId="21" fillId="0" borderId="7" xfId="0" applyFont="1" applyFill="1" applyBorder="1" applyAlignment="1">
      <alignment horizontal="left" vertical="center"/>
    </xf>
    <xf numFmtId="0" fontId="21" fillId="0" borderId="5" xfId="0" applyFont="1" applyFill="1" applyBorder="1" applyAlignment="1">
      <alignment horizontal="left" vertical="center"/>
    </xf>
    <xf numFmtId="0" fontId="21" fillId="0" borderId="7" xfId="0" applyFont="1" applyFill="1" applyBorder="1" applyAlignment="1">
      <alignment horizontal="left" vertical="center" wrapText="1"/>
    </xf>
    <xf numFmtId="0" fontId="21" fillId="0" borderId="5" xfId="0" applyFont="1" applyFill="1" applyBorder="1" applyAlignment="1">
      <alignment horizontal="left" vertical="center" wrapText="1"/>
    </xf>
    <xf numFmtId="17" fontId="21" fillId="0" borderId="4" xfId="0" applyNumberFormat="1" applyFont="1" applyFill="1" applyBorder="1" applyAlignment="1">
      <alignment horizontal="center" vertical="center" wrapText="1"/>
    </xf>
    <xf numFmtId="17" fontId="21" fillId="0" borderId="7" xfId="0" applyNumberFormat="1" applyFont="1" applyFill="1" applyBorder="1" applyAlignment="1">
      <alignment horizontal="center" vertical="center" wrapText="1"/>
    </xf>
    <xf numFmtId="17" fontId="21" fillId="0" borderId="5" xfId="0" applyNumberFormat="1" applyFont="1" applyFill="1" applyBorder="1" applyAlignment="1">
      <alignment horizontal="center" vertical="center" wrapText="1"/>
    </xf>
    <xf numFmtId="0" fontId="21" fillId="0" borderId="13"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10" xfId="0" applyFont="1" applyFill="1" applyBorder="1" applyAlignment="1">
      <alignment horizontal="center" vertical="center" wrapText="1"/>
    </xf>
    <xf numFmtId="49" fontId="21" fillId="0" borderId="4" xfId="0" applyNumberFormat="1" applyFont="1" applyFill="1" applyBorder="1" applyAlignment="1">
      <alignment horizontal="center" vertical="center"/>
    </xf>
    <xf numFmtId="49" fontId="21" fillId="0" borderId="7" xfId="0" applyNumberFormat="1" applyFont="1" applyFill="1" applyBorder="1" applyAlignment="1">
      <alignment horizontal="center" vertical="center"/>
    </xf>
    <xf numFmtId="49" fontId="21" fillId="0" borderId="5" xfId="0" applyNumberFormat="1" applyFont="1" applyFill="1" applyBorder="1" applyAlignment="1">
      <alignment horizontal="center" vertical="center"/>
    </xf>
    <xf numFmtId="49" fontId="21" fillId="0" borderId="4" xfId="0" applyNumberFormat="1" applyFont="1" applyFill="1" applyBorder="1" applyAlignment="1">
      <alignment horizontal="center" vertical="center" wrapText="1"/>
    </xf>
    <xf numFmtId="49" fontId="21" fillId="0" borderId="7" xfId="0" applyNumberFormat="1"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0" fontId="22" fillId="0" borderId="4"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5" xfId="0" applyFont="1" applyFill="1" applyBorder="1" applyAlignment="1">
      <alignment horizontal="center" vertical="center"/>
    </xf>
    <xf numFmtId="17" fontId="0" fillId="0" borderId="1" xfId="0" applyNumberFormat="1" applyBorder="1" applyAlignment="1">
      <alignment horizontal="center" vertical="center" wrapText="1"/>
    </xf>
    <xf numFmtId="4" fontId="0" fillId="6" borderId="1" xfId="0" applyNumberForma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1" xfId="0" applyBorder="1" applyAlignment="1">
      <alignment horizontal="left" vertical="center" wrapText="1"/>
    </xf>
    <xf numFmtId="4" fontId="0" fillId="6" borderId="1" xfId="0" applyNumberFormat="1" applyFill="1"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left" vertical="center" wrapText="1"/>
    </xf>
    <xf numFmtId="17" fontId="0" fillId="6" borderId="1" xfId="0" applyNumberFormat="1" applyFill="1" applyBorder="1" applyAlignment="1">
      <alignment horizontal="center" vertical="center" wrapText="1"/>
    </xf>
    <xf numFmtId="4" fontId="0" fillId="0" borderId="4" xfId="0" applyNumberFormat="1" applyBorder="1" applyAlignment="1">
      <alignment horizontal="center" vertical="center"/>
    </xf>
    <xf numFmtId="4" fontId="0" fillId="0" borderId="5" xfId="0" applyNumberFormat="1" applyBorder="1" applyAlignment="1">
      <alignment horizontal="center"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0" fillId="0" borderId="1" xfId="0" applyBorder="1" applyAlignment="1">
      <alignment horizontal="left" vertical="top"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3" fillId="0" borderId="4"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5" xfId="0" applyFont="1" applyFill="1" applyBorder="1" applyAlignment="1">
      <alignment horizontal="left" vertical="top" wrapText="1"/>
    </xf>
    <xf numFmtId="2" fontId="0" fillId="0" borderId="1" xfId="0" applyNumberFormat="1" applyBorder="1" applyAlignment="1">
      <alignment horizontal="center" vertical="center"/>
    </xf>
    <xf numFmtId="0" fontId="0" fillId="0" borderId="4" xfId="0" applyBorder="1" applyAlignment="1">
      <alignment horizontal="left" vertical="top" wrapText="1"/>
    </xf>
    <xf numFmtId="0" fontId="0" fillId="0" borderId="5" xfId="0" applyBorder="1" applyAlignment="1">
      <alignment horizontal="left" vertical="top" wrapText="1"/>
    </xf>
    <xf numFmtId="4" fontId="0" fillId="6" borderId="4" xfId="0" applyNumberFormat="1" applyFill="1" applyBorder="1" applyAlignment="1">
      <alignment horizontal="center" vertical="center" wrapText="1"/>
    </xf>
    <xf numFmtId="4" fontId="0" fillId="6" borderId="5" xfId="0" applyNumberFormat="1" applyFill="1" applyBorder="1" applyAlignment="1">
      <alignment horizontal="center" vertical="center" wrapText="1"/>
    </xf>
    <xf numFmtId="0" fontId="0" fillId="8" borderId="3" xfId="0" applyFill="1" applyBorder="1" applyAlignment="1">
      <alignment horizontal="center"/>
    </xf>
    <xf numFmtId="0" fontId="0" fillId="8" borderId="1" xfId="0" applyFill="1" applyBorder="1" applyAlignment="1">
      <alignment horizontal="center"/>
    </xf>
    <xf numFmtId="0" fontId="11" fillId="5" borderId="3" xfId="0" applyFont="1" applyFill="1" applyBorder="1" applyAlignment="1">
      <alignment horizontal="center" vertical="center" wrapText="1"/>
    </xf>
    <xf numFmtId="4" fontId="11" fillId="5" borderId="2" xfId="0" applyNumberFormat="1" applyFont="1" applyFill="1" applyBorder="1" applyAlignment="1">
      <alignment horizontal="center" vertical="center" wrapText="1"/>
    </xf>
    <xf numFmtId="4" fontId="11" fillId="5" borderId="3"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2" fontId="12" fillId="0" borderId="5" xfId="0" applyNumberFormat="1" applyFont="1" applyFill="1" applyBorder="1" applyAlignment="1">
      <alignment horizontal="center" vertical="center" wrapText="1"/>
    </xf>
    <xf numFmtId="2" fontId="12" fillId="0" borderId="7" xfId="0" applyNumberFormat="1" applyFont="1" applyFill="1" applyBorder="1" applyAlignment="1">
      <alignment horizontal="center" vertical="center" wrapText="1"/>
    </xf>
    <xf numFmtId="2" fontId="12" fillId="0" borderId="4" xfId="0" applyNumberFormat="1" applyFont="1" applyFill="1" applyBorder="1" applyAlignment="1">
      <alignment horizontal="center" vertical="center"/>
    </xf>
    <xf numFmtId="2" fontId="12" fillId="0" borderId="5" xfId="0" applyNumberFormat="1" applyFont="1" applyFill="1" applyBorder="1" applyAlignment="1">
      <alignment horizontal="center" vertical="center"/>
    </xf>
    <xf numFmtId="17"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 fontId="12" fillId="0" borderId="4" xfId="0" applyNumberFormat="1" applyFont="1" applyFill="1" applyBorder="1" applyAlignment="1">
      <alignment horizontal="center" vertical="center" wrapText="1"/>
    </xf>
    <xf numFmtId="4" fontId="12" fillId="0" borderId="7" xfId="0" applyNumberFormat="1" applyFont="1" applyFill="1" applyBorder="1" applyAlignment="1">
      <alignment horizontal="center" vertical="center" wrapText="1"/>
    </xf>
    <xf numFmtId="4" fontId="12" fillId="0" borderId="5" xfId="0" applyNumberFormat="1" applyFont="1" applyFill="1" applyBorder="1" applyAlignment="1">
      <alignment horizontal="center" vertical="center" wrapText="1"/>
    </xf>
    <xf numFmtId="0" fontId="0" fillId="6" borderId="0" xfId="0" applyFill="1" applyAlignment="1">
      <alignment horizontal="center" wrapText="1"/>
    </xf>
    <xf numFmtId="17" fontId="12" fillId="0" borderId="4" xfId="0" applyNumberFormat="1" applyFont="1" applyFill="1" applyBorder="1" applyAlignment="1">
      <alignment horizontal="center" vertical="center" wrapText="1"/>
    </xf>
    <xf numFmtId="17" fontId="12" fillId="0" borderId="7" xfId="0" applyNumberFormat="1" applyFont="1" applyFill="1" applyBorder="1" applyAlignment="1">
      <alignment horizontal="center" vertical="center" wrapText="1"/>
    </xf>
    <xf numFmtId="17" fontId="12" fillId="0" borderId="5" xfId="0" applyNumberFormat="1" applyFont="1" applyFill="1" applyBorder="1" applyAlignment="1">
      <alignment horizontal="center" vertical="center" wrapText="1"/>
    </xf>
    <xf numFmtId="0" fontId="12" fillId="0" borderId="4" xfId="0" applyFont="1" applyFill="1" applyBorder="1" applyAlignment="1">
      <alignment horizontal="center" wrapText="1"/>
    </xf>
    <xf numFmtId="0" fontId="12" fillId="0" borderId="7" xfId="0" applyFont="1" applyFill="1" applyBorder="1" applyAlignment="1">
      <alignment horizontal="center" wrapText="1"/>
    </xf>
    <xf numFmtId="0" fontId="12" fillId="0" borderId="5" xfId="0" applyFont="1" applyFill="1" applyBorder="1" applyAlignment="1">
      <alignment horizontal="center" wrapText="1"/>
    </xf>
    <xf numFmtId="0" fontId="0" fillId="6" borderId="13" xfId="0" applyFill="1" applyBorder="1" applyAlignment="1">
      <alignment horizontal="center" wrapText="1"/>
    </xf>
    <xf numFmtId="0" fontId="12" fillId="0" borderId="1" xfId="0" applyFont="1" applyFill="1" applyBorder="1" applyAlignment="1">
      <alignment vertical="center"/>
    </xf>
    <xf numFmtId="0" fontId="12" fillId="0" borderId="1" xfId="0" applyFont="1" applyFill="1" applyBorder="1" applyAlignment="1">
      <alignment horizontal="left" vertical="center"/>
    </xf>
    <xf numFmtId="4" fontId="12" fillId="0" borderId="4" xfId="0" applyNumberFormat="1" applyFont="1" applyFill="1" applyBorder="1" applyAlignment="1">
      <alignment horizontal="center" vertical="center"/>
    </xf>
    <xf numFmtId="4" fontId="12" fillId="0" borderId="7" xfId="0" applyNumberFormat="1" applyFont="1" applyFill="1" applyBorder="1" applyAlignment="1">
      <alignment horizontal="center" vertical="center"/>
    </xf>
    <xf numFmtId="4" fontId="12" fillId="0" borderId="5" xfId="0" applyNumberFormat="1" applyFont="1" applyFill="1" applyBorder="1" applyAlignment="1">
      <alignment horizontal="center" vertical="center"/>
    </xf>
    <xf numFmtId="0" fontId="12" fillId="0" borderId="1" xfId="0" applyFont="1" applyFill="1" applyBorder="1"/>
    <xf numFmtId="0" fontId="12" fillId="0" borderId="1" xfId="0" applyFont="1" applyFill="1" applyBorder="1" applyAlignment="1">
      <alignment horizontal="center"/>
    </xf>
    <xf numFmtId="17" fontId="12" fillId="0" borderId="4" xfId="0" applyNumberFormat="1" applyFont="1" applyFill="1" applyBorder="1" applyAlignment="1">
      <alignment horizontal="center" vertical="center"/>
    </xf>
    <xf numFmtId="17" fontId="12" fillId="0" borderId="7" xfId="0" applyNumberFormat="1" applyFont="1" applyFill="1" applyBorder="1" applyAlignment="1">
      <alignment horizontal="center" vertical="center"/>
    </xf>
    <xf numFmtId="17" fontId="12" fillId="0" borderId="5" xfId="0" applyNumberFormat="1" applyFont="1" applyFill="1" applyBorder="1" applyAlignment="1">
      <alignment horizontal="center" vertical="center"/>
    </xf>
    <xf numFmtId="1" fontId="11" fillId="5"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cellXfs>
  <cellStyles count="9">
    <cellStyle name="Dziesiętny" xfId="8" builtinId="3"/>
    <cellStyle name="Excel Built-in Bad" xfId="4" xr:uid="{00000000-0005-0000-0000-000001000000}"/>
    <cellStyle name="Excel Built-in Normal" xfId="2" xr:uid="{00000000-0005-0000-0000-000002000000}"/>
    <cellStyle name="Normalny" xfId="0" builtinId="0"/>
    <cellStyle name="Normalny 2" xfId="3" xr:uid="{00000000-0005-0000-0000-000004000000}"/>
    <cellStyle name="Normalny 3" xfId="6" xr:uid="{00000000-0005-0000-0000-000005000000}"/>
    <cellStyle name="Normalny 4" xfId="7" xr:uid="{00000000-0005-0000-0000-000006000000}"/>
    <cellStyle name="Walutowy 2" xfId="1" xr:uid="{00000000-0005-0000-0000-000007000000}"/>
    <cellStyle name="Zły 2"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6"/>
  <sheetViews>
    <sheetView tabSelected="1" workbookViewId="0">
      <selection activeCell="J7" sqref="J7"/>
    </sheetView>
  </sheetViews>
  <sheetFormatPr defaultRowHeight="15" x14ac:dyDescent="0.25"/>
  <cols>
    <col min="1" max="1" width="9.140625" style="1"/>
    <col min="2" max="2" width="37.42578125" style="1" customWidth="1"/>
    <col min="3" max="3" width="10.85546875" style="1" customWidth="1"/>
    <col min="4" max="4" width="16.85546875" style="1" customWidth="1"/>
    <col min="5" max="16384" width="9.140625" style="1"/>
  </cols>
  <sheetData>
    <row r="1" spans="2:4" x14ac:dyDescent="0.25">
      <c r="B1" s="1" t="s">
        <v>1827</v>
      </c>
    </row>
    <row r="2" spans="2:4" x14ac:dyDescent="0.25">
      <c r="B2" s="1" t="s">
        <v>20</v>
      </c>
    </row>
    <row r="4" spans="2:4" x14ac:dyDescent="0.25">
      <c r="B4" s="254"/>
      <c r="C4" s="18" t="s">
        <v>1</v>
      </c>
      <c r="D4" s="4" t="s">
        <v>0</v>
      </c>
    </row>
    <row r="5" spans="2:4" x14ac:dyDescent="0.25">
      <c r="B5" s="5" t="s">
        <v>2</v>
      </c>
      <c r="C5" s="9">
        <v>5</v>
      </c>
      <c r="D5" s="10">
        <v>310623.27</v>
      </c>
    </row>
    <row r="6" spans="2:4" x14ac:dyDescent="0.25">
      <c r="B6" s="5" t="s">
        <v>3</v>
      </c>
      <c r="C6" s="9">
        <v>7</v>
      </c>
      <c r="D6" s="10">
        <v>300172.57</v>
      </c>
    </row>
    <row r="7" spans="2:4" x14ac:dyDescent="0.25">
      <c r="B7" s="5" t="s">
        <v>4</v>
      </c>
      <c r="C7" s="11">
        <v>11</v>
      </c>
      <c r="D7" s="12">
        <v>400534.4</v>
      </c>
    </row>
    <row r="8" spans="2:4" x14ac:dyDescent="0.25">
      <c r="B8" s="5" t="s">
        <v>5</v>
      </c>
      <c r="C8" s="11">
        <v>14</v>
      </c>
      <c r="D8" s="12">
        <v>219897.31</v>
      </c>
    </row>
    <row r="9" spans="2:4" x14ac:dyDescent="0.25">
      <c r="B9" s="5" t="s">
        <v>6</v>
      </c>
      <c r="C9" s="11">
        <v>18</v>
      </c>
      <c r="D9" s="12">
        <v>869964.27</v>
      </c>
    </row>
    <row r="10" spans="2:4" x14ac:dyDescent="0.25">
      <c r="B10" s="5" t="s">
        <v>7</v>
      </c>
      <c r="C10" s="8">
        <v>10</v>
      </c>
      <c r="D10" s="13">
        <v>392330.88</v>
      </c>
    </row>
    <row r="11" spans="2:4" x14ac:dyDescent="0.25">
      <c r="B11" s="5" t="s">
        <v>8</v>
      </c>
      <c r="C11" s="11">
        <v>19</v>
      </c>
      <c r="D11" s="12">
        <v>753960.16</v>
      </c>
    </row>
    <row r="12" spans="2:4" x14ac:dyDescent="0.25">
      <c r="B12" s="5" t="s">
        <v>9</v>
      </c>
      <c r="C12" s="11">
        <v>10</v>
      </c>
      <c r="D12" s="12">
        <v>265114.89999999997</v>
      </c>
    </row>
    <row r="13" spans="2:4" x14ac:dyDescent="0.25">
      <c r="B13" s="5" t="s">
        <v>10</v>
      </c>
      <c r="C13" s="14">
        <v>16</v>
      </c>
      <c r="D13" s="12">
        <v>751934.92999999993</v>
      </c>
    </row>
    <row r="14" spans="2:4" x14ac:dyDescent="0.25">
      <c r="B14" s="5" t="s">
        <v>11</v>
      </c>
      <c r="C14" s="11">
        <v>11</v>
      </c>
      <c r="D14" s="12">
        <v>449456.08</v>
      </c>
    </row>
    <row r="15" spans="2:4" x14ac:dyDescent="0.25">
      <c r="B15" s="5" t="s">
        <v>12</v>
      </c>
      <c r="C15" s="15">
        <v>7</v>
      </c>
      <c r="D15" s="12">
        <v>296480.62</v>
      </c>
    </row>
    <row r="16" spans="2:4" x14ac:dyDescent="0.25">
      <c r="B16" s="5" t="s">
        <v>13</v>
      </c>
      <c r="C16" s="15">
        <v>8</v>
      </c>
      <c r="D16" s="12">
        <v>295610.80000000005</v>
      </c>
    </row>
    <row r="17" spans="2:4" x14ac:dyDescent="0.25">
      <c r="B17" s="5" t="s">
        <v>14</v>
      </c>
      <c r="C17" s="15">
        <v>9</v>
      </c>
      <c r="D17" s="12">
        <v>276704.8</v>
      </c>
    </row>
    <row r="18" spans="2:4" x14ac:dyDescent="0.25">
      <c r="B18" s="5" t="s">
        <v>15</v>
      </c>
      <c r="C18" s="15">
        <v>19</v>
      </c>
      <c r="D18" s="12">
        <v>990121.73</v>
      </c>
    </row>
    <row r="19" spans="2:4" x14ac:dyDescent="0.25">
      <c r="B19" s="5" t="s">
        <v>16</v>
      </c>
      <c r="C19" s="15">
        <v>25</v>
      </c>
      <c r="D19" s="12">
        <v>649054.09999999986</v>
      </c>
    </row>
    <row r="20" spans="2:4" x14ac:dyDescent="0.25">
      <c r="B20" s="5" t="s">
        <v>17</v>
      </c>
      <c r="C20" s="41">
        <v>13</v>
      </c>
      <c r="D20" s="105">
        <v>221756.06</v>
      </c>
    </row>
    <row r="21" spans="2:4" ht="30" x14ac:dyDescent="0.25">
      <c r="B21" s="6" t="s">
        <v>19</v>
      </c>
      <c r="C21" s="9">
        <v>41</v>
      </c>
      <c r="D21" s="10">
        <v>8646573.5799999982</v>
      </c>
    </row>
    <row r="22" spans="2:4" x14ac:dyDescent="0.25">
      <c r="B22" s="7" t="s">
        <v>18</v>
      </c>
      <c r="C22" s="16">
        <f>SUM(C5:C21)</f>
        <v>243</v>
      </c>
      <c r="D22" s="17">
        <f>SUM(D5:D21)</f>
        <v>16090290.459999997</v>
      </c>
    </row>
    <row r="26" spans="2:4" ht="15.75" x14ac:dyDescent="0.25">
      <c r="D26" s="25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32"/>
  <sheetViews>
    <sheetView topLeftCell="A22" zoomScale="60" zoomScaleNormal="60" workbookViewId="0">
      <selection activeCell="E21" sqref="E21"/>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1813</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ht="210" x14ac:dyDescent="0.25">
      <c r="A7" s="8">
        <v>1</v>
      </c>
      <c r="B7" s="72">
        <v>1</v>
      </c>
      <c r="C7" s="8">
        <v>1</v>
      </c>
      <c r="D7" s="72">
        <v>3</v>
      </c>
      <c r="E7" s="72" t="s">
        <v>605</v>
      </c>
      <c r="F7" s="72" t="s">
        <v>606</v>
      </c>
      <c r="G7" s="72" t="s">
        <v>1513</v>
      </c>
      <c r="H7" s="72" t="s">
        <v>1522</v>
      </c>
      <c r="I7" s="206" t="s">
        <v>607</v>
      </c>
      <c r="J7" s="72" t="s">
        <v>608</v>
      </c>
      <c r="K7" s="210" t="s">
        <v>79</v>
      </c>
      <c r="L7" s="210"/>
      <c r="M7" s="182">
        <v>115994.88</v>
      </c>
      <c r="N7" s="8"/>
      <c r="O7" s="182">
        <v>115994.88</v>
      </c>
      <c r="P7" s="182"/>
      <c r="Q7" s="72" t="s">
        <v>609</v>
      </c>
      <c r="R7" s="72" t="s">
        <v>610</v>
      </c>
    </row>
    <row r="8" spans="1:19" ht="106.5" customHeight="1" x14ac:dyDescent="0.25">
      <c r="A8" s="8">
        <v>2</v>
      </c>
      <c r="B8" s="8">
        <v>1</v>
      </c>
      <c r="C8" s="8">
        <v>1</v>
      </c>
      <c r="D8" s="72">
        <v>3</v>
      </c>
      <c r="E8" s="72" t="s">
        <v>611</v>
      </c>
      <c r="F8" s="72" t="s">
        <v>612</v>
      </c>
      <c r="G8" s="72" t="s">
        <v>154</v>
      </c>
      <c r="H8" s="72" t="s">
        <v>613</v>
      </c>
      <c r="I8" s="206" t="s">
        <v>282</v>
      </c>
      <c r="J8" s="72" t="s">
        <v>614</v>
      </c>
      <c r="K8" s="210" t="s">
        <v>79</v>
      </c>
      <c r="L8" s="210"/>
      <c r="M8" s="182">
        <v>60480</v>
      </c>
      <c r="N8" s="8"/>
      <c r="O8" s="182">
        <v>60480</v>
      </c>
      <c r="P8" s="182"/>
      <c r="Q8" s="72" t="s">
        <v>615</v>
      </c>
      <c r="R8" s="72" t="s">
        <v>616</v>
      </c>
    </row>
    <row r="9" spans="1:19" ht="285" x14ac:dyDescent="0.25">
      <c r="A9" s="8">
        <v>3</v>
      </c>
      <c r="B9" s="8">
        <v>1</v>
      </c>
      <c r="C9" s="8">
        <v>1</v>
      </c>
      <c r="D9" s="72">
        <v>6</v>
      </c>
      <c r="E9" s="72" t="s">
        <v>617</v>
      </c>
      <c r="F9" s="208" t="s">
        <v>618</v>
      </c>
      <c r="G9" s="72" t="s">
        <v>1498</v>
      </c>
      <c r="H9" s="72" t="s">
        <v>619</v>
      </c>
      <c r="I9" s="206" t="s">
        <v>620</v>
      </c>
      <c r="J9" s="72" t="s">
        <v>1499</v>
      </c>
      <c r="K9" s="210" t="s">
        <v>75</v>
      </c>
      <c r="L9" s="210"/>
      <c r="M9" s="182">
        <v>76169.039999999994</v>
      </c>
      <c r="N9" s="8"/>
      <c r="O9" s="182">
        <v>68405.100000000006</v>
      </c>
      <c r="P9" s="182"/>
      <c r="Q9" s="72" t="s">
        <v>621</v>
      </c>
      <c r="R9" s="72" t="s">
        <v>622</v>
      </c>
    </row>
    <row r="10" spans="1:19" ht="105" x14ac:dyDescent="0.25">
      <c r="A10" s="72">
        <v>4</v>
      </c>
      <c r="B10" s="72">
        <v>1</v>
      </c>
      <c r="C10" s="72">
        <v>1</v>
      </c>
      <c r="D10" s="72">
        <v>6</v>
      </c>
      <c r="E10" s="72" t="s">
        <v>623</v>
      </c>
      <c r="F10" s="72" t="s">
        <v>624</v>
      </c>
      <c r="G10" s="72" t="s">
        <v>1500</v>
      </c>
      <c r="H10" s="72" t="s">
        <v>625</v>
      </c>
      <c r="I10" s="72" t="s">
        <v>626</v>
      </c>
      <c r="J10" s="72" t="s">
        <v>1501</v>
      </c>
      <c r="K10" s="8" t="s">
        <v>79</v>
      </c>
      <c r="L10" s="210"/>
      <c r="M10" s="205">
        <v>57700</v>
      </c>
      <c r="N10" s="214"/>
      <c r="O10" s="205">
        <v>51825</v>
      </c>
      <c r="P10" s="214"/>
      <c r="Q10" s="72" t="s">
        <v>627</v>
      </c>
      <c r="R10" s="72" t="s">
        <v>628</v>
      </c>
    </row>
    <row r="11" spans="1:19" ht="240" x14ac:dyDescent="0.25">
      <c r="A11" s="8">
        <v>5</v>
      </c>
      <c r="B11" s="72">
        <v>2</v>
      </c>
      <c r="C11" s="8">
        <v>1</v>
      </c>
      <c r="D11" s="72">
        <v>6</v>
      </c>
      <c r="E11" s="208" t="s">
        <v>629</v>
      </c>
      <c r="F11" s="208" t="s">
        <v>630</v>
      </c>
      <c r="G11" s="72" t="s">
        <v>1502</v>
      </c>
      <c r="H11" s="72" t="s">
        <v>1503</v>
      </c>
      <c r="I11" s="206" t="s">
        <v>631</v>
      </c>
      <c r="J11" s="72" t="s">
        <v>632</v>
      </c>
      <c r="K11" s="210" t="s">
        <v>633</v>
      </c>
      <c r="L11" s="210"/>
      <c r="M11" s="182">
        <v>38346.57</v>
      </c>
      <c r="N11" s="8"/>
      <c r="O11" s="182">
        <v>32934.57</v>
      </c>
      <c r="P11" s="182"/>
      <c r="Q11" s="72" t="s">
        <v>634</v>
      </c>
      <c r="R11" s="72" t="s">
        <v>1523</v>
      </c>
    </row>
    <row r="12" spans="1:19" ht="150" x14ac:dyDescent="0.25">
      <c r="A12" s="8">
        <v>6</v>
      </c>
      <c r="B12" s="8">
        <v>1</v>
      </c>
      <c r="C12" s="8">
        <v>1</v>
      </c>
      <c r="D12" s="72">
        <v>6</v>
      </c>
      <c r="E12" s="72" t="s">
        <v>635</v>
      </c>
      <c r="F12" s="72" t="s">
        <v>1504</v>
      </c>
      <c r="G12" s="72" t="s">
        <v>636</v>
      </c>
      <c r="H12" s="72" t="s">
        <v>637</v>
      </c>
      <c r="I12" s="206" t="s">
        <v>638</v>
      </c>
      <c r="J12" s="72" t="s">
        <v>1505</v>
      </c>
      <c r="K12" s="210" t="s">
        <v>79</v>
      </c>
      <c r="L12" s="210"/>
      <c r="M12" s="182">
        <v>61040.88</v>
      </c>
      <c r="N12" s="8"/>
      <c r="O12" s="182">
        <v>60260.88</v>
      </c>
      <c r="P12" s="182"/>
      <c r="Q12" s="72" t="s">
        <v>621</v>
      </c>
      <c r="R12" s="72" t="s">
        <v>1506</v>
      </c>
    </row>
    <row r="13" spans="1:19" ht="90" x14ac:dyDescent="0.25">
      <c r="A13" s="72">
        <v>7</v>
      </c>
      <c r="B13" s="72"/>
      <c r="C13" s="72"/>
      <c r="D13" s="72">
        <v>6</v>
      </c>
      <c r="E13" s="72" t="s">
        <v>639</v>
      </c>
      <c r="F13" s="72" t="s">
        <v>640</v>
      </c>
      <c r="G13" s="72" t="s">
        <v>1507</v>
      </c>
      <c r="H13" s="72" t="s">
        <v>1508</v>
      </c>
      <c r="I13" s="8" t="s">
        <v>641</v>
      </c>
      <c r="J13" s="72" t="s">
        <v>1509</v>
      </c>
      <c r="K13" s="8" t="s">
        <v>79</v>
      </c>
      <c r="L13" s="210"/>
      <c r="M13" s="205">
        <v>30918.98</v>
      </c>
      <c r="N13" s="214"/>
      <c r="O13" s="205">
        <v>27718.98</v>
      </c>
      <c r="P13" s="214"/>
      <c r="Q13" s="72" t="s">
        <v>634</v>
      </c>
      <c r="R13" s="72" t="s">
        <v>1523</v>
      </c>
    </row>
    <row r="14" spans="1:19" ht="60" x14ac:dyDescent="0.25">
      <c r="A14" s="8">
        <v>8</v>
      </c>
      <c r="B14" s="72">
        <v>1</v>
      </c>
      <c r="C14" s="8">
        <v>1</v>
      </c>
      <c r="D14" s="72">
        <v>6</v>
      </c>
      <c r="E14" s="72" t="s">
        <v>642</v>
      </c>
      <c r="F14" s="72" t="s">
        <v>1510</v>
      </c>
      <c r="G14" s="72" t="s">
        <v>87</v>
      </c>
      <c r="H14" s="72" t="s">
        <v>643</v>
      </c>
      <c r="I14" s="206" t="s">
        <v>644</v>
      </c>
      <c r="J14" s="72" t="s">
        <v>1511</v>
      </c>
      <c r="K14" s="210" t="s">
        <v>645</v>
      </c>
      <c r="L14" s="210"/>
      <c r="M14" s="182">
        <v>93600</v>
      </c>
      <c r="N14" s="8"/>
      <c r="O14" s="182">
        <v>93600</v>
      </c>
      <c r="P14" s="182"/>
      <c r="Q14" s="72" t="s">
        <v>646</v>
      </c>
      <c r="R14" s="72" t="s">
        <v>647</v>
      </c>
    </row>
    <row r="15" spans="1:19" ht="120" x14ac:dyDescent="0.25">
      <c r="A15" s="8">
        <v>9</v>
      </c>
      <c r="B15" s="8">
        <v>6</v>
      </c>
      <c r="C15" s="8">
        <v>1</v>
      </c>
      <c r="D15" s="72">
        <v>6</v>
      </c>
      <c r="E15" s="72" t="s">
        <v>648</v>
      </c>
      <c r="F15" s="72" t="s">
        <v>1512</v>
      </c>
      <c r="G15" s="72" t="s">
        <v>1513</v>
      </c>
      <c r="H15" s="72" t="s">
        <v>1514</v>
      </c>
      <c r="I15" s="72" t="s">
        <v>649</v>
      </c>
      <c r="J15" s="72" t="s">
        <v>650</v>
      </c>
      <c r="K15" s="8" t="s">
        <v>79</v>
      </c>
      <c r="L15" s="210"/>
      <c r="M15" s="182">
        <v>95800</v>
      </c>
      <c r="N15" s="8"/>
      <c r="O15" s="182">
        <v>95800</v>
      </c>
      <c r="P15" s="182"/>
      <c r="Q15" s="72" t="s">
        <v>651</v>
      </c>
      <c r="R15" s="233" t="s">
        <v>652</v>
      </c>
    </row>
    <row r="16" spans="1:19" ht="168.75" customHeight="1" x14ac:dyDescent="0.25">
      <c r="A16" s="8">
        <v>10</v>
      </c>
      <c r="B16" s="8">
        <v>2</v>
      </c>
      <c r="C16" s="8">
        <v>3</v>
      </c>
      <c r="D16" s="72">
        <v>10</v>
      </c>
      <c r="E16" s="72" t="s">
        <v>653</v>
      </c>
      <c r="F16" s="72" t="s">
        <v>1515</v>
      </c>
      <c r="G16" s="72" t="s">
        <v>654</v>
      </c>
      <c r="H16" s="72" t="s">
        <v>1516</v>
      </c>
      <c r="I16" s="206" t="s">
        <v>655</v>
      </c>
      <c r="J16" s="72" t="s">
        <v>656</v>
      </c>
      <c r="K16" s="210" t="s">
        <v>79</v>
      </c>
      <c r="L16" s="210"/>
      <c r="M16" s="182">
        <v>23565.29</v>
      </c>
      <c r="N16" s="8"/>
      <c r="O16" s="182">
        <v>19965.29</v>
      </c>
      <c r="P16" s="182"/>
      <c r="Q16" s="72" t="s">
        <v>634</v>
      </c>
      <c r="R16" s="72" t="s">
        <v>1523</v>
      </c>
    </row>
    <row r="17" spans="1:19" ht="135" x14ac:dyDescent="0.25">
      <c r="A17" s="8">
        <v>11</v>
      </c>
      <c r="B17" s="72">
        <v>6</v>
      </c>
      <c r="C17" s="8">
        <v>5</v>
      </c>
      <c r="D17" s="72">
        <v>11</v>
      </c>
      <c r="E17" s="72" t="s">
        <v>657</v>
      </c>
      <c r="F17" s="72" t="s">
        <v>658</v>
      </c>
      <c r="G17" s="72" t="s">
        <v>659</v>
      </c>
      <c r="H17" s="72" t="s">
        <v>1517</v>
      </c>
      <c r="I17" s="206" t="s">
        <v>660</v>
      </c>
      <c r="J17" s="72" t="s">
        <v>614</v>
      </c>
      <c r="K17" s="210" t="s">
        <v>337</v>
      </c>
      <c r="L17" s="210"/>
      <c r="M17" s="182">
        <v>28562.2</v>
      </c>
      <c r="N17" s="8"/>
      <c r="O17" s="182">
        <v>19216</v>
      </c>
      <c r="P17" s="182"/>
      <c r="Q17" s="72" t="s">
        <v>661</v>
      </c>
      <c r="R17" s="72" t="s">
        <v>662</v>
      </c>
    </row>
    <row r="18" spans="1:19" ht="210" x14ac:dyDescent="0.25">
      <c r="A18" s="8">
        <v>12</v>
      </c>
      <c r="B18" s="8">
        <v>6</v>
      </c>
      <c r="C18" s="8">
        <v>5</v>
      </c>
      <c r="D18" s="72">
        <v>11</v>
      </c>
      <c r="E18" s="72" t="s">
        <v>663</v>
      </c>
      <c r="F18" s="72" t="s">
        <v>664</v>
      </c>
      <c r="G18" s="72" t="s">
        <v>119</v>
      </c>
      <c r="H18" s="72" t="s">
        <v>330</v>
      </c>
      <c r="I18" s="206" t="s">
        <v>665</v>
      </c>
      <c r="J18" s="72" t="s">
        <v>614</v>
      </c>
      <c r="K18" s="210" t="s">
        <v>79</v>
      </c>
      <c r="L18" s="210"/>
      <c r="M18" s="182">
        <v>17491.650000000001</v>
      </c>
      <c r="N18" s="8"/>
      <c r="O18" s="182">
        <v>15711.72</v>
      </c>
      <c r="P18" s="182"/>
      <c r="Q18" s="72" t="s">
        <v>666</v>
      </c>
      <c r="R18" s="72" t="s">
        <v>667</v>
      </c>
    </row>
    <row r="19" spans="1:19" ht="120" x14ac:dyDescent="0.25">
      <c r="A19" s="72">
        <v>13</v>
      </c>
      <c r="B19" s="72">
        <v>4</v>
      </c>
      <c r="C19" s="72">
        <v>2</v>
      </c>
      <c r="D19" s="72">
        <v>12</v>
      </c>
      <c r="E19" s="69" t="s">
        <v>668</v>
      </c>
      <c r="F19" s="234" t="s">
        <v>1814</v>
      </c>
      <c r="G19" s="72" t="s">
        <v>1518</v>
      </c>
      <c r="H19" s="72" t="s">
        <v>669</v>
      </c>
      <c r="I19" s="8" t="s">
        <v>670</v>
      </c>
      <c r="J19" s="72" t="s">
        <v>671</v>
      </c>
      <c r="K19" s="8" t="s">
        <v>79</v>
      </c>
      <c r="L19" s="210"/>
      <c r="M19" s="205">
        <v>21669.5</v>
      </c>
      <c r="N19" s="214"/>
      <c r="O19" s="205">
        <v>16569.5</v>
      </c>
      <c r="P19" s="214"/>
      <c r="Q19" s="72" t="s">
        <v>634</v>
      </c>
      <c r="R19" s="72" t="s">
        <v>1523</v>
      </c>
    </row>
    <row r="20" spans="1:19" ht="165" customHeight="1" x14ac:dyDescent="0.25">
      <c r="A20" s="8">
        <v>14</v>
      </c>
      <c r="B20" s="8">
        <v>6</v>
      </c>
      <c r="C20" s="8">
        <v>1</v>
      </c>
      <c r="D20" s="72">
        <v>13</v>
      </c>
      <c r="E20" s="235" t="s">
        <v>672</v>
      </c>
      <c r="F20" s="236" t="s">
        <v>673</v>
      </c>
      <c r="G20" s="72" t="s">
        <v>674</v>
      </c>
      <c r="H20" s="72" t="s">
        <v>344</v>
      </c>
      <c r="I20" s="206" t="s">
        <v>300</v>
      </c>
      <c r="J20" s="72" t="s">
        <v>675</v>
      </c>
      <c r="K20" s="210" t="s">
        <v>337</v>
      </c>
      <c r="L20" s="210"/>
      <c r="M20" s="182">
        <v>51091.199999999997</v>
      </c>
      <c r="N20" s="8"/>
      <c r="O20" s="182">
        <v>44399.199999999997</v>
      </c>
      <c r="P20" s="182"/>
      <c r="Q20" s="72" t="s">
        <v>676</v>
      </c>
      <c r="R20" s="233" t="s">
        <v>677</v>
      </c>
    </row>
    <row r="21" spans="1:19" ht="195" x14ac:dyDescent="0.25">
      <c r="A21" s="8">
        <v>15</v>
      </c>
      <c r="B21" s="8">
        <v>2</v>
      </c>
      <c r="C21" s="8">
        <v>3</v>
      </c>
      <c r="D21" s="237">
        <v>13</v>
      </c>
      <c r="E21" s="69" t="s">
        <v>678</v>
      </c>
      <c r="F21" s="238" t="s">
        <v>1519</v>
      </c>
      <c r="G21" s="72" t="s">
        <v>679</v>
      </c>
      <c r="H21" s="72" t="s">
        <v>680</v>
      </c>
      <c r="I21" s="206" t="s">
        <v>681</v>
      </c>
      <c r="J21" s="72" t="s">
        <v>1520</v>
      </c>
      <c r="K21" s="210" t="s">
        <v>79</v>
      </c>
      <c r="L21" s="210"/>
      <c r="M21" s="182">
        <v>23058.39</v>
      </c>
      <c r="N21" s="8"/>
      <c r="O21" s="182">
        <v>19408.39</v>
      </c>
      <c r="P21" s="239"/>
      <c r="Q21" s="72" t="s">
        <v>634</v>
      </c>
      <c r="R21" s="72" t="s">
        <v>682</v>
      </c>
    </row>
    <row r="22" spans="1:19" ht="135" customHeight="1" x14ac:dyDescent="0.25">
      <c r="A22" s="8">
        <v>16</v>
      </c>
      <c r="B22" s="8">
        <v>6</v>
      </c>
      <c r="C22" s="8">
        <v>1</v>
      </c>
      <c r="D22" s="8">
        <v>13</v>
      </c>
      <c r="E22" s="240" t="s">
        <v>683</v>
      </c>
      <c r="F22" s="208" t="s">
        <v>1521</v>
      </c>
      <c r="G22" s="72" t="s">
        <v>684</v>
      </c>
      <c r="H22" s="72" t="s">
        <v>685</v>
      </c>
      <c r="I22" s="72" t="s">
        <v>686</v>
      </c>
      <c r="J22" s="72" t="s">
        <v>614</v>
      </c>
      <c r="K22" s="72" t="s">
        <v>75</v>
      </c>
      <c r="L22" s="72"/>
      <c r="M22" s="72">
        <v>10325.42</v>
      </c>
      <c r="N22" s="72"/>
      <c r="O22" s="72">
        <v>9645.42</v>
      </c>
      <c r="P22" s="72"/>
      <c r="Q22" s="72" t="s">
        <v>687</v>
      </c>
      <c r="R22" s="72" t="s">
        <v>688</v>
      </c>
    </row>
    <row r="23" spans="1:19" s="3" customFormat="1" x14ac:dyDescent="0.25">
      <c r="A23" s="28"/>
      <c r="B23" s="28"/>
      <c r="C23" s="28"/>
      <c r="D23" s="29"/>
      <c r="E23" s="29"/>
      <c r="F23" s="29"/>
      <c r="G23" s="29"/>
      <c r="H23" s="29"/>
      <c r="I23" s="30"/>
      <c r="J23" s="29"/>
      <c r="K23" s="1"/>
      <c r="L23" s="31"/>
      <c r="M23" s="32"/>
      <c r="N23" s="32"/>
      <c r="O23" s="32"/>
      <c r="P23" s="32"/>
      <c r="Q23" s="29"/>
      <c r="R23" s="29"/>
      <c r="S23" s="27"/>
    </row>
    <row r="24" spans="1:19" ht="15" customHeight="1" x14ac:dyDescent="0.25">
      <c r="K24" s="36"/>
      <c r="L24" s="37"/>
      <c r="M24" s="34"/>
      <c r="N24" s="287" t="s">
        <v>55</v>
      </c>
      <c r="O24" s="288"/>
      <c r="P24" s="1"/>
    </row>
    <row r="25" spans="1:19" x14ac:dyDescent="0.25">
      <c r="K25" s="36"/>
      <c r="L25" s="37"/>
      <c r="M25" s="35"/>
      <c r="N25" s="24" t="s">
        <v>56</v>
      </c>
      <c r="O25" s="24" t="s">
        <v>0</v>
      </c>
      <c r="P25" s="1"/>
    </row>
    <row r="26" spans="1:19" ht="15.75" customHeight="1" x14ac:dyDescent="0.25">
      <c r="K26" s="36"/>
      <c r="L26" s="36"/>
      <c r="M26" s="24" t="s">
        <v>1646</v>
      </c>
      <c r="N26" s="41">
        <v>16</v>
      </c>
      <c r="O26" s="33">
        <f>O7+O8+O9+O10+O11+O12+O13+O14+O15+O16+O17+O18+O19+O20+O21+O22</f>
        <v>751934.92999999993</v>
      </c>
      <c r="P26" s="1"/>
    </row>
    <row r="32" spans="1:19" x14ac:dyDescent="0.25">
      <c r="L32" s="1" t="s">
        <v>57</v>
      </c>
    </row>
  </sheetData>
  <mergeCells count="15">
    <mergeCell ref="N24:O24"/>
    <mergeCell ref="G4:G5"/>
    <mergeCell ref="H4:I4"/>
    <mergeCell ref="J4:J5"/>
    <mergeCell ref="K4:L4"/>
    <mergeCell ref="M4:N4"/>
    <mergeCell ref="O4:P4"/>
    <mergeCell ref="Q4:Q5"/>
    <mergeCell ref="R4:R5"/>
    <mergeCell ref="A4:A5"/>
    <mergeCell ref="B4:B5"/>
    <mergeCell ref="C4:C5"/>
    <mergeCell ref="D4:D5"/>
    <mergeCell ref="E4:E5"/>
    <mergeCell ref="F4:F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27"/>
  <sheetViews>
    <sheetView topLeftCell="A19" zoomScale="70" zoomScaleNormal="70" workbookViewId="0">
      <selection activeCell="E7" sqref="E7"/>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1815</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ht="409.5" customHeight="1" x14ac:dyDescent="0.25">
      <c r="A7" s="72">
        <v>1</v>
      </c>
      <c r="B7" s="72">
        <v>6</v>
      </c>
      <c r="C7" s="72">
        <v>5</v>
      </c>
      <c r="D7" s="72">
        <v>4</v>
      </c>
      <c r="E7" s="72" t="s">
        <v>692</v>
      </c>
      <c r="F7" s="72" t="s">
        <v>693</v>
      </c>
      <c r="G7" s="72" t="s">
        <v>178</v>
      </c>
      <c r="H7" s="72" t="s">
        <v>694</v>
      </c>
      <c r="I7" s="206" t="s">
        <v>695</v>
      </c>
      <c r="J7" s="72" t="s">
        <v>696</v>
      </c>
      <c r="K7" s="72" t="s">
        <v>79</v>
      </c>
      <c r="L7" s="72" t="s">
        <v>526</v>
      </c>
      <c r="M7" s="205">
        <v>40000</v>
      </c>
      <c r="N7" s="205" t="s">
        <v>526</v>
      </c>
      <c r="O7" s="205">
        <v>40000</v>
      </c>
      <c r="P7" s="205" t="s">
        <v>526</v>
      </c>
      <c r="Q7" s="72" t="s">
        <v>697</v>
      </c>
      <c r="R7" s="72" t="s">
        <v>698</v>
      </c>
    </row>
    <row r="8" spans="1:19" ht="390.75" customHeight="1" x14ac:dyDescent="0.25">
      <c r="A8" s="8">
        <v>2</v>
      </c>
      <c r="B8" s="72">
        <v>6</v>
      </c>
      <c r="C8" s="72">
        <v>1</v>
      </c>
      <c r="D8" s="72">
        <v>6</v>
      </c>
      <c r="E8" s="72" t="s">
        <v>699</v>
      </c>
      <c r="F8" s="72" t="s">
        <v>700</v>
      </c>
      <c r="G8" s="72" t="s">
        <v>689</v>
      </c>
      <c r="H8" s="72" t="s">
        <v>690</v>
      </c>
      <c r="I8" s="206" t="s">
        <v>691</v>
      </c>
      <c r="J8" s="72" t="s">
        <v>701</v>
      </c>
      <c r="K8" s="72" t="s">
        <v>79</v>
      </c>
      <c r="L8" s="72" t="s">
        <v>526</v>
      </c>
      <c r="M8" s="205">
        <v>26088.400000000001</v>
      </c>
      <c r="N8" s="205" t="s">
        <v>526</v>
      </c>
      <c r="O8" s="205">
        <v>26088.400000000001</v>
      </c>
      <c r="P8" s="205" t="s">
        <v>526</v>
      </c>
      <c r="Q8" s="72" t="s">
        <v>702</v>
      </c>
      <c r="R8" s="72" t="s">
        <v>703</v>
      </c>
    </row>
    <row r="9" spans="1:19" ht="355.5" customHeight="1" x14ac:dyDescent="0.25">
      <c r="A9" s="72">
        <v>3</v>
      </c>
      <c r="B9" s="72">
        <v>3</v>
      </c>
      <c r="C9" s="72">
        <v>1</v>
      </c>
      <c r="D9" s="72">
        <v>6</v>
      </c>
      <c r="E9" s="72" t="s">
        <v>704</v>
      </c>
      <c r="F9" s="72" t="s">
        <v>705</v>
      </c>
      <c r="G9" s="72" t="s">
        <v>706</v>
      </c>
      <c r="H9" s="72" t="s">
        <v>707</v>
      </c>
      <c r="I9" s="206" t="s">
        <v>708</v>
      </c>
      <c r="J9" s="72" t="s">
        <v>709</v>
      </c>
      <c r="K9" s="72" t="s">
        <v>79</v>
      </c>
      <c r="L9" s="72" t="s">
        <v>526</v>
      </c>
      <c r="M9" s="205">
        <v>15159.4</v>
      </c>
      <c r="N9" s="205" t="s">
        <v>526</v>
      </c>
      <c r="O9" s="205">
        <v>15159.4</v>
      </c>
      <c r="P9" s="205" t="s">
        <v>526</v>
      </c>
      <c r="Q9" s="72" t="s">
        <v>710</v>
      </c>
      <c r="R9" s="72" t="s">
        <v>711</v>
      </c>
    </row>
    <row r="10" spans="1:19" ht="390.75" customHeight="1" x14ac:dyDescent="0.25">
      <c r="A10" s="72">
        <v>4</v>
      </c>
      <c r="B10" s="72">
        <v>2</v>
      </c>
      <c r="C10" s="72">
        <v>1</v>
      </c>
      <c r="D10" s="72">
        <v>6</v>
      </c>
      <c r="E10" s="72" t="s">
        <v>712</v>
      </c>
      <c r="F10" s="72" t="s">
        <v>713</v>
      </c>
      <c r="G10" s="72" t="s">
        <v>714</v>
      </c>
      <c r="H10" s="72" t="s">
        <v>715</v>
      </c>
      <c r="I10" s="206" t="s">
        <v>716</v>
      </c>
      <c r="J10" s="72" t="s">
        <v>717</v>
      </c>
      <c r="K10" s="72" t="s">
        <v>79</v>
      </c>
      <c r="L10" s="72" t="s">
        <v>526</v>
      </c>
      <c r="M10" s="205">
        <v>53326.65</v>
      </c>
      <c r="N10" s="205" t="s">
        <v>526</v>
      </c>
      <c r="O10" s="205">
        <v>53326.65</v>
      </c>
      <c r="P10" s="205" t="str">
        <f t="shared" ref="P10:P16" si="0">N10</f>
        <v>-</v>
      </c>
      <c r="Q10" s="72" t="s">
        <v>718</v>
      </c>
      <c r="R10" s="72" t="s">
        <v>719</v>
      </c>
    </row>
    <row r="11" spans="1:19" ht="271.5" customHeight="1" x14ac:dyDescent="0.25">
      <c r="A11" s="72">
        <v>5</v>
      </c>
      <c r="B11" s="72">
        <v>1</v>
      </c>
      <c r="C11" s="72">
        <v>1</v>
      </c>
      <c r="D11" s="72">
        <v>6</v>
      </c>
      <c r="E11" s="72" t="s">
        <v>722</v>
      </c>
      <c r="F11" s="72" t="s">
        <v>723</v>
      </c>
      <c r="G11" s="72" t="s">
        <v>724</v>
      </c>
      <c r="H11" s="72" t="s">
        <v>725</v>
      </c>
      <c r="I11" s="206" t="s">
        <v>726</v>
      </c>
      <c r="J11" s="72" t="s">
        <v>727</v>
      </c>
      <c r="K11" s="72" t="s">
        <v>79</v>
      </c>
      <c r="L11" s="72" t="s">
        <v>526</v>
      </c>
      <c r="M11" s="205">
        <v>14234.4</v>
      </c>
      <c r="N11" s="205" t="s">
        <v>526</v>
      </c>
      <c r="O11" s="205">
        <v>14234.4</v>
      </c>
      <c r="P11" s="205" t="str">
        <f t="shared" si="0"/>
        <v>-</v>
      </c>
      <c r="Q11" s="72" t="s">
        <v>720</v>
      </c>
      <c r="R11" s="72" t="s">
        <v>721</v>
      </c>
    </row>
    <row r="12" spans="1:19" ht="326.25" customHeight="1" x14ac:dyDescent="0.25">
      <c r="A12" s="8">
        <v>6</v>
      </c>
      <c r="B12" s="72">
        <v>1</v>
      </c>
      <c r="C12" s="72">
        <v>1</v>
      </c>
      <c r="D12" s="72">
        <v>6</v>
      </c>
      <c r="E12" s="72" t="s">
        <v>728</v>
      </c>
      <c r="F12" s="72" t="s">
        <v>729</v>
      </c>
      <c r="G12" s="72" t="s">
        <v>730</v>
      </c>
      <c r="H12" s="72" t="s">
        <v>731</v>
      </c>
      <c r="I12" s="206" t="s">
        <v>282</v>
      </c>
      <c r="J12" s="72" t="s">
        <v>732</v>
      </c>
      <c r="K12" s="72" t="s">
        <v>79</v>
      </c>
      <c r="L12" s="72" t="s">
        <v>526</v>
      </c>
      <c r="M12" s="205">
        <v>43050</v>
      </c>
      <c r="N12" s="205" t="s">
        <v>526</v>
      </c>
      <c r="O12" s="205">
        <v>43050</v>
      </c>
      <c r="P12" s="205" t="str">
        <f t="shared" si="0"/>
        <v>-</v>
      </c>
      <c r="Q12" s="72" t="s">
        <v>720</v>
      </c>
      <c r="R12" s="72" t="s">
        <v>721</v>
      </c>
    </row>
    <row r="13" spans="1:19" ht="409.5" customHeight="1" x14ac:dyDescent="0.25">
      <c r="A13" s="8">
        <v>7</v>
      </c>
      <c r="B13" s="72">
        <v>6</v>
      </c>
      <c r="C13" s="72">
        <v>4</v>
      </c>
      <c r="D13" s="72">
        <v>11</v>
      </c>
      <c r="E13" s="72" t="s">
        <v>733</v>
      </c>
      <c r="F13" s="72" t="s">
        <v>734</v>
      </c>
      <c r="G13" s="72" t="s">
        <v>689</v>
      </c>
      <c r="H13" s="72" t="s">
        <v>690</v>
      </c>
      <c r="I13" s="206" t="s">
        <v>735</v>
      </c>
      <c r="J13" s="72" t="s">
        <v>736</v>
      </c>
      <c r="K13" s="72" t="s">
        <v>120</v>
      </c>
      <c r="L13" s="72" t="s">
        <v>526</v>
      </c>
      <c r="M13" s="205">
        <v>96371.4</v>
      </c>
      <c r="N13" s="205" t="s">
        <v>526</v>
      </c>
      <c r="O13" s="205">
        <v>96371.4</v>
      </c>
      <c r="P13" s="205" t="str">
        <f t="shared" si="0"/>
        <v>-</v>
      </c>
      <c r="Q13" s="72" t="s">
        <v>737</v>
      </c>
      <c r="R13" s="72" t="s">
        <v>738</v>
      </c>
    </row>
    <row r="14" spans="1:19" ht="315" customHeight="1" x14ac:dyDescent="0.25">
      <c r="A14" s="8">
        <v>8</v>
      </c>
      <c r="B14" s="72">
        <v>6</v>
      </c>
      <c r="C14" s="72">
        <v>5</v>
      </c>
      <c r="D14" s="72">
        <v>11</v>
      </c>
      <c r="E14" s="72" t="s">
        <v>739</v>
      </c>
      <c r="F14" s="72" t="s">
        <v>740</v>
      </c>
      <c r="G14" s="72" t="s">
        <v>741</v>
      </c>
      <c r="H14" s="72" t="s">
        <v>742</v>
      </c>
      <c r="I14" s="206" t="s">
        <v>743</v>
      </c>
      <c r="J14" s="72" t="s">
        <v>744</v>
      </c>
      <c r="K14" s="72" t="s">
        <v>120</v>
      </c>
      <c r="L14" s="72" t="s">
        <v>526</v>
      </c>
      <c r="M14" s="205">
        <v>33600</v>
      </c>
      <c r="N14" s="205" t="s">
        <v>526</v>
      </c>
      <c r="O14" s="205">
        <v>33600</v>
      </c>
      <c r="P14" s="205" t="str">
        <f t="shared" si="0"/>
        <v>-</v>
      </c>
      <c r="Q14" s="72" t="s">
        <v>745</v>
      </c>
      <c r="R14" s="72" t="s">
        <v>746</v>
      </c>
    </row>
    <row r="15" spans="1:19" ht="358.5" customHeight="1" x14ac:dyDescent="0.25">
      <c r="A15" s="8">
        <v>9</v>
      </c>
      <c r="B15" s="72">
        <v>6</v>
      </c>
      <c r="C15" s="72">
        <v>5</v>
      </c>
      <c r="D15" s="72">
        <v>11</v>
      </c>
      <c r="E15" s="72" t="s">
        <v>747</v>
      </c>
      <c r="F15" s="72" t="s">
        <v>748</v>
      </c>
      <c r="G15" s="72" t="s">
        <v>749</v>
      </c>
      <c r="H15" s="72" t="s">
        <v>750</v>
      </c>
      <c r="I15" s="206" t="s">
        <v>751</v>
      </c>
      <c r="J15" s="72" t="s">
        <v>752</v>
      </c>
      <c r="K15" s="72" t="s">
        <v>79</v>
      </c>
      <c r="L15" s="72" t="s">
        <v>526</v>
      </c>
      <c r="M15" s="205">
        <v>88405.57</v>
      </c>
      <c r="N15" s="205" t="s">
        <v>526</v>
      </c>
      <c r="O15" s="205">
        <v>83388.070000000007</v>
      </c>
      <c r="P15" s="205" t="str">
        <f t="shared" si="0"/>
        <v>-</v>
      </c>
      <c r="Q15" s="72" t="s">
        <v>753</v>
      </c>
      <c r="R15" s="72" t="s">
        <v>754</v>
      </c>
    </row>
    <row r="16" spans="1:19" ht="327" customHeight="1" x14ac:dyDescent="0.25">
      <c r="A16" s="8">
        <v>10</v>
      </c>
      <c r="B16" s="72">
        <v>6</v>
      </c>
      <c r="C16" s="72">
        <v>1</v>
      </c>
      <c r="D16" s="72">
        <v>6</v>
      </c>
      <c r="E16" s="72" t="s">
        <v>755</v>
      </c>
      <c r="F16" s="72" t="s">
        <v>756</v>
      </c>
      <c r="G16" s="72" t="s">
        <v>757</v>
      </c>
      <c r="H16" s="72" t="s">
        <v>758</v>
      </c>
      <c r="I16" s="206" t="s">
        <v>759</v>
      </c>
      <c r="J16" s="72" t="s">
        <v>760</v>
      </c>
      <c r="K16" s="72" t="s">
        <v>79</v>
      </c>
      <c r="L16" s="72" t="s">
        <v>526</v>
      </c>
      <c r="M16" s="205">
        <v>26726.76</v>
      </c>
      <c r="N16" s="205" t="s">
        <v>526</v>
      </c>
      <c r="O16" s="205">
        <v>26726.76</v>
      </c>
      <c r="P16" s="205" t="str">
        <f t="shared" si="0"/>
        <v>-</v>
      </c>
      <c r="Q16" s="72" t="s">
        <v>761</v>
      </c>
      <c r="R16" s="72" t="s">
        <v>762</v>
      </c>
    </row>
    <row r="17" spans="1:19" ht="364.5" customHeight="1" x14ac:dyDescent="0.25">
      <c r="A17" s="8">
        <v>11</v>
      </c>
      <c r="B17" s="72">
        <v>6</v>
      </c>
      <c r="C17" s="72">
        <v>5</v>
      </c>
      <c r="D17" s="72">
        <v>11</v>
      </c>
      <c r="E17" s="72" t="s">
        <v>763</v>
      </c>
      <c r="F17" s="241" t="s">
        <v>770</v>
      </c>
      <c r="G17" s="72" t="s">
        <v>764</v>
      </c>
      <c r="H17" s="72" t="s">
        <v>765</v>
      </c>
      <c r="I17" s="206" t="s">
        <v>766</v>
      </c>
      <c r="J17" s="72" t="s">
        <v>767</v>
      </c>
      <c r="K17" s="72" t="s">
        <v>120</v>
      </c>
      <c r="L17" s="72" t="s">
        <v>526</v>
      </c>
      <c r="M17" s="205">
        <v>17511</v>
      </c>
      <c r="N17" s="72" t="s">
        <v>526</v>
      </c>
      <c r="O17" s="205">
        <v>17511</v>
      </c>
      <c r="P17" s="72" t="s">
        <v>526</v>
      </c>
      <c r="Q17" s="72" t="s">
        <v>768</v>
      </c>
      <c r="R17" s="72" t="s">
        <v>769</v>
      </c>
    </row>
    <row r="18" spans="1:19" s="3" customFormat="1" x14ac:dyDescent="0.25">
      <c r="A18" s="28"/>
      <c r="B18" s="28"/>
      <c r="C18" s="28"/>
      <c r="D18" s="29"/>
      <c r="E18" s="29"/>
      <c r="F18" s="29"/>
      <c r="G18" s="29"/>
      <c r="H18" s="29"/>
      <c r="I18" s="30"/>
      <c r="J18" s="29"/>
      <c r="K18" s="1"/>
      <c r="L18" s="31"/>
      <c r="M18" s="32"/>
      <c r="N18" s="32"/>
      <c r="O18" s="32"/>
      <c r="P18" s="32"/>
      <c r="Q18" s="29"/>
      <c r="R18" s="29"/>
      <c r="S18" s="27"/>
    </row>
    <row r="19" spans="1:19" ht="15" customHeight="1" x14ac:dyDescent="0.25">
      <c r="K19" s="36"/>
      <c r="L19" s="37"/>
      <c r="M19" s="34"/>
      <c r="N19" s="287" t="s">
        <v>55</v>
      </c>
      <c r="O19" s="288"/>
      <c r="P19" s="1"/>
    </row>
    <row r="20" spans="1:19" x14ac:dyDescent="0.25">
      <c r="K20" s="36"/>
      <c r="L20" s="37"/>
      <c r="M20" s="35"/>
      <c r="N20" s="24" t="s">
        <v>56</v>
      </c>
      <c r="O20" s="24" t="s">
        <v>0</v>
      </c>
      <c r="P20" s="1"/>
    </row>
    <row r="21" spans="1:19" ht="15.75" customHeight="1" x14ac:dyDescent="0.25">
      <c r="K21" s="36"/>
      <c r="L21" s="36"/>
      <c r="M21" s="24" t="s">
        <v>1646</v>
      </c>
      <c r="N21" s="41">
        <v>11</v>
      </c>
      <c r="O21" s="33">
        <f>O7+O8+O9+O10+O11+O12+O13+O14+O15+O16+O17</f>
        <v>449456.08</v>
      </c>
      <c r="P21" s="1"/>
    </row>
    <row r="27" spans="1:19" x14ac:dyDescent="0.25">
      <c r="L27" s="1" t="s">
        <v>57</v>
      </c>
    </row>
  </sheetData>
  <mergeCells count="15">
    <mergeCell ref="F4:F5"/>
    <mergeCell ref="Q4:Q5"/>
    <mergeCell ref="R4:R5"/>
    <mergeCell ref="N19:O19"/>
    <mergeCell ref="G4:G5"/>
    <mergeCell ref="H4:I4"/>
    <mergeCell ref="J4:J5"/>
    <mergeCell ref="K4:L4"/>
    <mergeCell ref="M4:N4"/>
    <mergeCell ref="O4:P4"/>
    <mergeCell ref="A4:A5"/>
    <mergeCell ref="B4:B5"/>
    <mergeCell ref="C4:C5"/>
    <mergeCell ref="D4:D5"/>
    <mergeCell ref="E4:E5"/>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42"/>
  <sheetViews>
    <sheetView topLeftCell="A16" zoomScale="70" zoomScaleNormal="7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1816</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s="3" customFormat="1" ht="50.25" customHeight="1" x14ac:dyDescent="0.25">
      <c r="A7" s="268">
        <v>1</v>
      </c>
      <c r="B7" s="271" t="s">
        <v>92</v>
      </c>
      <c r="C7" s="268">
        <v>4</v>
      </c>
      <c r="D7" s="271">
        <v>4</v>
      </c>
      <c r="E7" s="271" t="s">
        <v>771</v>
      </c>
      <c r="F7" s="487" t="s">
        <v>772</v>
      </c>
      <c r="G7" s="271" t="s">
        <v>773</v>
      </c>
      <c r="H7" s="242" t="s">
        <v>88</v>
      </c>
      <c r="I7" s="72">
        <v>1</v>
      </c>
      <c r="J7" s="271" t="s">
        <v>774</v>
      </c>
      <c r="K7" s="284" t="s">
        <v>79</v>
      </c>
      <c r="L7" s="284"/>
      <c r="M7" s="281">
        <v>50000</v>
      </c>
      <c r="N7" s="268"/>
      <c r="O7" s="281">
        <v>50000</v>
      </c>
      <c r="P7" s="281"/>
      <c r="Q7" s="271" t="s">
        <v>775</v>
      </c>
      <c r="R7" s="271" t="s">
        <v>776</v>
      </c>
      <c r="S7" s="27"/>
    </row>
    <row r="8" spans="1:19" s="3" customFormat="1" ht="50.25" customHeight="1" x14ac:dyDescent="0.25">
      <c r="A8" s="269"/>
      <c r="B8" s="272"/>
      <c r="C8" s="269"/>
      <c r="D8" s="272"/>
      <c r="E8" s="272"/>
      <c r="F8" s="488"/>
      <c r="G8" s="272"/>
      <c r="H8" s="242" t="s">
        <v>402</v>
      </c>
      <c r="I8" s="72">
        <v>40</v>
      </c>
      <c r="J8" s="272"/>
      <c r="K8" s="285"/>
      <c r="L8" s="285"/>
      <c r="M8" s="282"/>
      <c r="N8" s="269"/>
      <c r="O8" s="282"/>
      <c r="P8" s="282"/>
      <c r="Q8" s="272"/>
      <c r="R8" s="272"/>
      <c r="S8" s="27"/>
    </row>
    <row r="9" spans="1:19" s="3" customFormat="1" ht="50.25" customHeight="1" x14ac:dyDescent="0.25">
      <c r="A9" s="270"/>
      <c r="B9" s="273"/>
      <c r="C9" s="270"/>
      <c r="D9" s="273"/>
      <c r="E9" s="273"/>
      <c r="F9" s="489"/>
      <c r="G9" s="273"/>
      <c r="H9" s="242" t="s">
        <v>806</v>
      </c>
      <c r="I9" s="72">
        <v>35</v>
      </c>
      <c r="J9" s="273"/>
      <c r="K9" s="286"/>
      <c r="L9" s="286"/>
      <c r="M9" s="283"/>
      <c r="N9" s="270"/>
      <c r="O9" s="283"/>
      <c r="P9" s="283"/>
      <c r="Q9" s="273"/>
      <c r="R9" s="273"/>
      <c r="S9" s="27"/>
    </row>
    <row r="10" spans="1:19" ht="123.75" customHeight="1" x14ac:dyDescent="0.25">
      <c r="A10" s="482">
        <v>2</v>
      </c>
      <c r="B10" s="482" t="s">
        <v>80</v>
      </c>
      <c r="C10" s="482">
        <v>1</v>
      </c>
      <c r="D10" s="314">
        <v>6</v>
      </c>
      <c r="E10" s="479" t="s">
        <v>777</v>
      </c>
      <c r="F10" s="491" t="s">
        <v>778</v>
      </c>
      <c r="G10" s="314" t="s">
        <v>158</v>
      </c>
      <c r="H10" s="73" t="s">
        <v>83</v>
      </c>
      <c r="I10" s="52">
        <v>1</v>
      </c>
      <c r="J10" s="314" t="s">
        <v>1524</v>
      </c>
      <c r="K10" s="485" t="s">
        <v>337</v>
      </c>
      <c r="L10" s="485"/>
      <c r="M10" s="477">
        <f>O10+2355</f>
        <v>8592.02</v>
      </c>
      <c r="N10" s="482"/>
      <c r="O10" s="493">
        <v>6237.02</v>
      </c>
      <c r="P10" s="477"/>
      <c r="Q10" s="479" t="s">
        <v>779</v>
      </c>
      <c r="R10" s="314" t="s">
        <v>780</v>
      </c>
      <c r="S10" s="51"/>
    </row>
    <row r="11" spans="1:19" ht="128.25" customHeight="1" x14ac:dyDescent="0.25">
      <c r="A11" s="483"/>
      <c r="B11" s="483"/>
      <c r="C11" s="483"/>
      <c r="D11" s="316"/>
      <c r="E11" s="480"/>
      <c r="F11" s="492"/>
      <c r="G11" s="316"/>
      <c r="H11" s="73" t="s">
        <v>84</v>
      </c>
      <c r="I11" s="52">
        <v>15</v>
      </c>
      <c r="J11" s="316"/>
      <c r="K11" s="486"/>
      <c r="L11" s="486"/>
      <c r="M11" s="478"/>
      <c r="N11" s="483"/>
      <c r="O11" s="494"/>
      <c r="P11" s="478"/>
      <c r="Q11" s="480"/>
      <c r="R11" s="316"/>
      <c r="S11" s="51"/>
    </row>
    <row r="12" spans="1:19" ht="149.25" customHeight="1" x14ac:dyDescent="0.25">
      <c r="A12" s="307">
        <v>3</v>
      </c>
      <c r="B12" s="307" t="s">
        <v>92</v>
      </c>
      <c r="C12" s="307">
        <v>1</v>
      </c>
      <c r="D12" s="307">
        <v>6</v>
      </c>
      <c r="E12" s="470" t="s">
        <v>781</v>
      </c>
      <c r="F12" s="481" t="s">
        <v>782</v>
      </c>
      <c r="G12" s="307" t="s">
        <v>119</v>
      </c>
      <c r="H12" s="73" t="s">
        <v>62</v>
      </c>
      <c r="I12" s="53">
        <v>6</v>
      </c>
      <c r="J12" s="307" t="s">
        <v>783</v>
      </c>
      <c r="K12" s="325" t="s">
        <v>79</v>
      </c>
      <c r="L12" s="468"/>
      <c r="M12" s="308">
        <f>O12+4024</f>
        <v>42431.5</v>
      </c>
      <c r="N12" s="490"/>
      <c r="O12" s="469">
        <v>38407.5</v>
      </c>
      <c r="P12" s="490"/>
      <c r="Q12" s="470" t="s">
        <v>784</v>
      </c>
      <c r="R12" s="307" t="s">
        <v>785</v>
      </c>
      <c r="S12" s="51"/>
    </row>
    <row r="13" spans="1:19" ht="138" customHeight="1" x14ac:dyDescent="0.25">
      <c r="A13" s="307"/>
      <c r="B13" s="307"/>
      <c r="C13" s="307"/>
      <c r="D13" s="307"/>
      <c r="E13" s="470"/>
      <c r="F13" s="481"/>
      <c r="G13" s="307"/>
      <c r="H13" s="73" t="s">
        <v>121</v>
      </c>
      <c r="I13" s="53">
        <v>120</v>
      </c>
      <c r="J13" s="307"/>
      <c r="K13" s="325"/>
      <c r="L13" s="468"/>
      <c r="M13" s="308"/>
      <c r="N13" s="490"/>
      <c r="O13" s="469"/>
      <c r="P13" s="490"/>
      <c r="Q13" s="470"/>
      <c r="R13" s="307"/>
      <c r="S13" s="51"/>
    </row>
    <row r="14" spans="1:19" ht="60" customHeight="1" x14ac:dyDescent="0.25">
      <c r="A14" s="482">
        <v>4</v>
      </c>
      <c r="B14" s="482" t="s">
        <v>92</v>
      </c>
      <c r="C14" s="482">
        <v>1</v>
      </c>
      <c r="D14" s="314">
        <v>6</v>
      </c>
      <c r="E14" s="479" t="s">
        <v>786</v>
      </c>
      <c r="F14" s="484" t="s">
        <v>1525</v>
      </c>
      <c r="G14" s="314" t="s">
        <v>486</v>
      </c>
      <c r="H14" s="73" t="s">
        <v>487</v>
      </c>
      <c r="I14" s="52">
        <v>1</v>
      </c>
      <c r="J14" s="314" t="s">
        <v>787</v>
      </c>
      <c r="K14" s="485" t="s">
        <v>79</v>
      </c>
      <c r="L14" s="485"/>
      <c r="M14" s="477">
        <f>O14+9000</f>
        <v>49000</v>
      </c>
      <c r="N14" s="482"/>
      <c r="O14" s="493">
        <v>40000</v>
      </c>
      <c r="P14" s="477"/>
      <c r="Q14" s="479" t="s">
        <v>788</v>
      </c>
      <c r="R14" s="314" t="s">
        <v>789</v>
      </c>
      <c r="S14" s="51"/>
    </row>
    <row r="15" spans="1:19" ht="61.5" customHeight="1" x14ac:dyDescent="0.25">
      <c r="A15" s="483"/>
      <c r="B15" s="483"/>
      <c r="C15" s="483"/>
      <c r="D15" s="316"/>
      <c r="E15" s="480"/>
      <c r="F15" s="378"/>
      <c r="G15" s="316"/>
      <c r="H15" s="73" t="s">
        <v>489</v>
      </c>
      <c r="I15" s="52">
        <v>300</v>
      </c>
      <c r="J15" s="316"/>
      <c r="K15" s="486"/>
      <c r="L15" s="486"/>
      <c r="M15" s="478"/>
      <c r="N15" s="483"/>
      <c r="O15" s="494"/>
      <c r="P15" s="478"/>
      <c r="Q15" s="480"/>
      <c r="R15" s="316"/>
      <c r="S15" s="51"/>
    </row>
    <row r="16" spans="1:19" s="76" customFormat="1" x14ac:dyDescent="0.25">
      <c r="A16" s="474">
        <v>5</v>
      </c>
      <c r="B16" s="474" t="s">
        <v>80</v>
      </c>
      <c r="C16" s="474">
        <v>1</v>
      </c>
      <c r="D16" s="473">
        <v>6</v>
      </c>
      <c r="E16" s="470" t="s">
        <v>790</v>
      </c>
      <c r="F16" s="475" t="s">
        <v>791</v>
      </c>
      <c r="G16" s="473" t="s">
        <v>792</v>
      </c>
      <c r="H16" s="74" t="s">
        <v>62</v>
      </c>
      <c r="I16" s="39">
        <v>18</v>
      </c>
      <c r="J16" s="473" t="s">
        <v>793</v>
      </c>
      <c r="K16" s="476" t="s">
        <v>79</v>
      </c>
      <c r="L16" s="476"/>
      <c r="M16" s="472">
        <f>O16+4376.5</f>
        <v>31666.57</v>
      </c>
      <c r="N16" s="474"/>
      <c r="O16" s="469">
        <v>27290.07</v>
      </c>
      <c r="P16" s="472"/>
      <c r="Q16" s="470" t="s">
        <v>794</v>
      </c>
      <c r="R16" s="473" t="s">
        <v>795</v>
      </c>
      <c r="S16" s="75"/>
    </row>
    <row r="17" spans="1:19" s="76" customFormat="1" ht="30" x14ac:dyDescent="0.25">
      <c r="A17" s="474"/>
      <c r="B17" s="474"/>
      <c r="C17" s="474"/>
      <c r="D17" s="473"/>
      <c r="E17" s="470"/>
      <c r="F17" s="475"/>
      <c r="G17" s="473"/>
      <c r="H17" s="74" t="s">
        <v>121</v>
      </c>
      <c r="I17" s="39">
        <v>644</v>
      </c>
      <c r="J17" s="473"/>
      <c r="K17" s="476"/>
      <c r="L17" s="476"/>
      <c r="M17" s="472"/>
      <c r="N17" s="474"/>
      <c r="O17" s="469"/>
      <c r="P17" s="472"/>
      <c r="Q17" s="470"/>
      <c r="R17" s="473"/>
      <c r="S17" s="75"/>
    </row>
    <row r="18" spans="1:19" s="76" customFormat="1" x14ac:dyDescent="0.25">
      <c r="A18" s="474"/>
      <c r="B18" s="474"/>
      <c r="C18" s="474"/>
      <c r="D18" s="473"/>
      <c r="E18" s="470"/>
      <c r="F18" s="475"/>
      <c r="G18" s="473"/>
      <c r="H18" s="74" t="s">
        <v>83</v>
      </c>
      <c r="I18" s="39">
        <v>1</v>
      </c>
      <c r="J18" s="473"/>
      <c r="K18" s="476"/>
      <c r="L18" s="476"/>
      <c r="M18" s="472"/>
      <c r="N18" s="474"/>
      <c r="O18" s="469"/>
      <c r="P18" s="472"/>
      <c r="Q18" s="470"/>
      <c r="R18" s="473"/>
      <c r="S18" s="75"/>
    </row>
    <row r="19" spans="1:19" s="76" customFormat="1" ht="30" x14ac:dyDescent="0.25">
      <c r="A19" s="474"/>
      <c r="B19" s="474"/>
      <c r="C19" s="474"/>
      <c r="D19" s="473"/>
      <c r="E19" s="470"/>
      <c r="F19" s="475"/>
      <c r="G19" s="473"/>
      <c r="H19" s="74" t="s">
        <v>84</v>
      </c>
      <c r="I19" s="39">
        <v>40</v>
      </c>
      <c r="J19" s="473"/>
      <c r="K19" s="476"/>
      <c r="L19" s="476"/>
      <c r="M19" s="472"/>
      <c r="N19" s="474"/>
      <c r="O19" s="469"/>
      <c r="P19" s="472"/>
      <c r="Q19" s="470"/>
      <c r="R19" s="473"/>
      <c r="S19" s="75"/>
    </row>
    <row r="20" spans="1:19" s="76" customFormat="1" ht="45" x14ac:dyDescent="0.25">
      <c r="A20" s="474"/>
      <c r="B20" s="474"/>
      <c r="C20" s="474"/>
      <c r="D20" s="473"/>
      <c r="E20" s="470"/>
      <c r="F20" s="475"/>
      <c r="G20" s="473"/>
      <c r="H20" s="74" t="s">
        <v>796</v>
      </c>
      <c r="I20" s="39">
        <v>2</v>
      </c>
      <c r="J20" s="473"/>
      <c r="K20" s="476"/>
      <c r="L20" s="476"/>
      <c r="M20" s="472"/>
      <c r="N20" s="474"/>
      <c r="O20" s="469"/>
      <c r="P20" s="472"/>
      <c r="Q20" s="470"/>
      <c r="R20" s="473"/>
      <c r="S20" s="75"/>
    </row>
    <row r="21" spans="1:19" s="76" customFormat="1" ht="27.75" customHeight="1" x14ac:dyDescent="0.25">
      <c r="A21" s="474">
        <v>6</v>
      </c>
      <c r="B21" s="474" t="s">
        <v>92</v>
      </c>
      <c r="C21" s="474">
        <v>1</v>
      </c>
      <c r="D21" s="473">
        <v>6</v>
      </c>
      <c r="E21" s="470" t="s">
        <v>797</v>
      </c>
      <c r="F21" s="475" t="s">
        <v>798</v>
      </c>
      <c r="G21" s="473" t="s">
        <v>799</v>
      </c>
      <c r="H21" s="77" t="s">
        <v>568</v>
      </c>
      <c r="I21" s="39">
        <v>1</v>
      </c>
      <c r="J21" s="473" t="s">
        <v>1526</v>
      </c>
      <c r="K21" s="476" t="s">
        <v>79</v>
      </c>
      <c r="L21" s="476"/>
      <c r="M21" s="472">
        <f>O21+2040.8</f>
        <v>34286.83</v>
      </c>
      <c r="N21" s="474"/>
      <c r="O21" s="469">
        <v>32246.03</v>
      </c>
      <c r="P21" s="472"/>
      <c r="Q21" s="470" t="s">
        <v>800</v>
      </c>
      <c r="R21" s="473" t="s">
        <v>801</v>
      </c>
      <c r="S21" s="75"/>
    </row>
    <row r="22" spans="1:19" s="76" customFormat="1" ht="30" x14ac:dyDescent="0.25">
      <c r="A22" s="474"/>
      <c r="B22" s="474"/>
      <c r="C22" s="474"/>
      <c r="D22" s="473"/>
      <c r="E22" s="470"/>
      <c r="F22" s="475"/>
      <c r="G22" s="473"/>
      <c r="H22" s="74" t="s">
        <v>569</v>
      </c>
      <c r="I22" s="39">
        <v>30</v>
      </c>
      <c r="J22" s="473"/>
      <c r="K22" s="476"/>
      <c r="L22" s="476"/>
      <c r="M22" s="472"/>
      <c r="N22" s="474"/>
      <c r="O22" s="469"/>
      <c r="P22" s="472"/>
      <c r="Q22" s="470"/>
      <c r="R22" s="473"/>
      <c r="S22" s="75"/>
    </row>
    <row r="23" spans="1:19" s="76" customFormat="1" x14ac:dyDescent="0.25">
      <c r="A23" s="474"/>
      <c r="B23" s="474"/>
      <c r="C23" s="474"/>
      <c r="D23" s="473"/>
      <c r="E23" s="470"/>
      <c r="F23" s="475"/>
      <c r="G23" s="473"/>
      <c r="H23" s="77" t="s">
        <v>62</v>
      </c>
      <c r="I23" s="39">
        <v>6</v>
      </c>
      <c r="J23" s="473"/>
      <c r="K23" s="476"/>
      <c r="L23" s="476"/>
      <c r="M23" s="472"/>
      <c r="N23" s="474"/>
      <c r="O23" s="469"/>
      <c r="P23" s="472"/>
      <c r="Q23" s="470"/>
      <c r="R23" s="473"/>
      <c r="S23" s="75"/>
    </row>
    <row r="24" spans="1:19" s="76" customFormat="1" ht="30" x14ac:dyDescent="0.25">
      <c r="A24" s="474"/>
      <c r="B24" s="474"/>
      <c r="C24" s="474"/>
      <c r="D24" s="473"/>
      <c r="E24" s="470"/>
      <c r="F24" s="475"/>
      <c r="G24" s="473"/>
      <c r="H24" s="74" t="s">
        <v>121</v>
      </c>
      <c r="I24" s="39">
        <v>24</v>
      </c>
      <c r="J24" s="473"/>
      <c r="K24" s="476"/>
      <c r="L24" s="476"/>
      <c r="M24" s="472"/>
      <c r="N24" s="474"/>
      <c r="O24" s="469"/>
      <c r="P24" s="472"/>
      <c r="Q24" s="470"/>
      <c r="R24" s="473"/>
      <c r="S24" s="75"/>
    </row>
    <row r="25" spans="1:19" s="76" customFormat="1" ht="30" x14ac:dyDescent="0.25">
      <c r="A25" s="474"/>
      <c r="B25" s="474"/>
      <c r="C25" s="474"/>
      <c r="D25" s="473"/>
      <c r="E25" s="470"/>
      <c r="F25" s="475"/>
      <c r="G25" s="473"/>
      <c r="H25" s="74" t="s">
        <v>88</v>
      </c>
      <c r="I25" s="39">
        <v>1</v>
      </c>
      <c r="J25" s="473"/>
      <c r="K25" s="476"/>
      <c r="L25" s="476"/>
      <c r="M25" s="472"/>
      <c r="N25" s="474"/>
      <c r="O25" s="469"/>
      <c r="P25" s="472"/>
      <c r="Q25" s="470"/>
      <c r="R25" s="473"/>
      <c r="S25" s="75"/>
    </row>
    <row r="26" spans="1:19" s="76" customFormat="1" ht="45" x14ac:dyDescent="0.25">
      <c r="A26" s="474"/>
      <c r="B26" s="474"/>
      <c r="C26" s="474"/>
      <c r="D26" s="473"/>
      <c r="E26" s="470"/>
      <c r="F26" s="475"/>
      <c r="G26" s="473"/>
      <c r="H26" s="74" t="s">
        <v>90</v>
      </c>
      <c r="I26" s="39">
        <v>20</v>
      </c>
      <c r="J26" s="473"/>
      <c r="K26" s="476"/>
      <c r="L26" s="476"/>
      <c r="M26" s="472"/>
      <c r="N26" s="474"/>
      <c r="O26" s="469"/>
      <c r="P26" s="472"/>
      <c r="Q26" s="470"/>
      <c r="R26" s="473"/>
      <c r="S26" s="75"/>
    </row>
    <row r="27" spans="1:19" s="76" customFormat="1" ht="26.25" customHeight="1" x14ac:dyDescent="0.25">
      <c r="A27" s="474"/>
      <c r="B27" s="474"/>
      <c r="C27" s="474"/>
      <c r="D27" s="473"/>
      <c r="E27" s="470"/>
      <c r="F27" s="475"/>
      <c r="G27" s="473"/>
      <c r="H27" s="77" t="s">
        <v>70</v>
      </c>
      <c r="I27" s="39">
        <v>1</v>
      </c>
      <c r="J27" s="473"/>
      <c r="K27" s="476"/>
      <c r="L27" s="476"/>
      <c r="M27" s="472"/>
      <c r="N27" s="474"/>
      <c r="O27" s="469"/>
      <c r="P27" s="472"/>
      <c r="Q27" s="470"/>
      <c r="R27" s="473"/>
      <c r="S27" s="75"/>
    </row>
    <row r="28" spans="1:19" s="76" customFormat="1" ht="30" x14ac:dyDescent="0.25">
      <c r="A28" s="474"/>
      <c r="B28" s="474"/>
      <c r="C28" s="474"/>
      <c r="D28" s="473"/>
      <c r="E28" s="470"/>
      <c r="F28" s="475"/>
      <c r="G28" s="473"/>
      <c r="H28" s="77" t="s">
        <v>71</v>
      </c>
      <c r="I28" s="52">
        <v>50</v>
      </c>
      <c r="J28" s="473"/>
      <c r="K28" s="476"/>
      <c r="L28" s="476"/>
      <c r="M28" s="472"/>
      <c r="N28" s="474"/>
      <c r="O28" s="469"/>
      <c r="P28" s="472"/>
      <c r="Q28" s="470"/>
      <c r="R28" s="473"/>
      <c r="S28" s="75"/>
    </row>
    <row r="29" spans="1:19" ht="45" customHeight="1" x14ac:dyDescent="0.25">
      <c r="A29" s="325">
        <v>7</v>
      </c>
      <c r="B29" s="325" t="s">
        <v>80</v>
      </c>
      <c r="C29" s="325">
        <v>1</v>
      </c>
      <c r="D29" s="307">
        <v>6</v>
      </c>
      <c r="E29" s="470" t="s">
        <v>802</v>
      </c>
      <c r="F29" s="471" t="s">
        <v>803</v>
      </c>
      <c r="G29" s="307" t="s">
        <v>804</v>
      </c>
      <c r="H29" s="73" t="s">
        <v>88</v>
      </c>
      <c r="I29" s="52">
        <v>1</v>
      </c>
      <c r="J29" s="307" t="s">
        <v>805</v>
      </c>
      <c r="K29" s="468" t="s">
        <v>79</v>
      </c>
      <c r="L29" s="468"/>
      <c r="M29" s="324">
        <f>O29+1349.9</f>
        <v>103649.9</v>
      </c>
      <c r="N29" s="325"/>
      <c r="O29" s="469">
        <v>102300</v>
      </c>
      <c r="P29" s="324"/>
      <c r="Q29" s="470" t="s">
        <v>788</v>
      </c>
      <c r="R29" s="307" t="s">
        <v>789</v>
      </c>
      <c r="S29" s="51"/>
    </row>
    <row r="30" spans="1:19" ht="52.5" customHeight="1" x14ac:dyDescent="0.25">
      <c r="A30" s="325"/>
      <c r="B30" s="325"/>
      <c r="C30" s="325"/>
      <c r="D30" s="307"/>
      <c r="E30" s="470"/>
      <c r="F30" s="471"/>
      <c r="G30" s="307"/>
      <c r="H30" s="73" t="s">
        <v>90</v>
      </c>
      <c r="I30" s="52">
        <v>22</v>
      </c>
      <c r="J30" s="307"/>
      <c r="K30" s="468"/>
      <c r="L30" s="468"/>
      <c r="M30" s="324"/>
      <c r="N30" s="325"/>
      <c r="O30" s="469"/>
      <c r="P30" s="324"/>
      <c r="Q30" s="470"/>
      <c r="R30" s="307"/>
      <c r="S30" s="51"/>
    </row>
    <row r="31" spans="1:19" ht="46.5" customHeight="1" x14ac:dyDescent="0.25">
      <c r="A31" s="325"/>
      <c r="B31" s="325"/>
      <c r="C31" s="325"/>
      <c r="D31" s="307"/>
      <c r="E31" s="470"/>
      <c r="F31" s="471"/>
      <c r="G31" s="307"/>
      <c r="H31" s="73" t="s">
        <v>806</v>
      </c>
      <c r="I31" s="52">
        <v>3</v>
      </c>
      <c r="J31" s="307"/>
      <c r="K31" s="468"/>
      <c r="L31" s="468"/>
      <c r="M31" s="324"/>
      <c r="N31" s="325"/>
      <c r="O31" s="469"/>
      <c r="P31" s="324"/>
      <c r="Q31" s="470"/>
      <c r="R31" s="307"/>
      <c r="S31" s="51"/>
    </row>
    <row r="32" spans="1:19" ht="46.5" customHeight="1" x14ac:dyDescent="0.25">
      <c r="A32" s="325"/>
      <c r="B32" s="325"/>
      <c r="C32" s="325"/>
      <c r="D32" s="307"/>
      <c r="E32" s="470"/>
      <c r="F32" s="471"/>
      <c r="G32" s="307"/>
      <c r="H32" s="68" t="s">
        <v>807</v>
      </c>
      <c r="I32" s="52">
        <v>1</v>
      </c>
      <c r="J32" s="307"/>
      <c r="K32" s="468"/>
      <c r="L32" s="468"/>
      <c r="M32" s="324"/>
      <c r="N32" s="325"/>
      <c r="O32" s="469"/>
      <c r="P32" s="324"/>
      <c r="Q32" s="470"/>
      <c r="R32" s="307"/>
      <c r="S32" s="51"/>
    </row>
    <row r="33" spans="1:19" s="3" customFormat="1" x14ac:dyDescent="0.25">
      <c r="A33" s="28"/>
      <c r="B33" s="28"/>
      <c r="C33" s="28"/>
      <c r="D33" s="29"/>
      <c r="E33" s="29"/>
      <c r="F33" s="29"/>
      <c r="G33" s="29"/>
      <c r="H33" s="29"/>
      <c r="I33" s="30"/>
      <c r="J33" s="29"/>
      <c r="K33" s="1"/>
      <c r="L33" s="31"/>
      <c r="M33" s="32"/>
      <c r="N33" s="32"/>
      <c r="O33" s="32"/>
      <c r="P33" s="32"/>
      <c r="Q33" s="29"/>
      <c r="R33" s="29"/>
      <c r="S33" s="27"/>
    </row>
    <row r="34" spans="1:19" ht="15" customHeight="1" x14ac:dyDescent="0.25">
      <c r="K34" s="36"/>
      <c r="L34" s="37"/>
      <c r="M34" s="34"/>
      <c r="N34" s="287" t="s">
        <v>55</v>
      </c>
      <c r="O34" s="288"/>
      <c r="P34" s="1"/>
    </row>
    <row r="35" spans="1:19" x14ac:dyDescent="0.25">
      <c r="K35" s="36"/>
      <c r="L35" s="37"/>
      <c r="M35" s="35"/>
      <c r="N35" s="24" t="s">
        <v>56</v>
      </c>
      <c r="O35" s="24" t="s">
        <v>0</v>
      </c>
      <c r="P35" s="1"/>
    </row>
    <row r="36" spans="1:19" ht="15.75" customHeight="1" x14ac:dyDescent="0.25">
      <c r="K36" s="36"/>
      <c r="L36" s="36"/>
      <c r="M36" s="24" t="s">
        <v>1646</v>
      </c>
      <c r="N36" s="41">
        <v>7</v>
      </c>
      <c r="O36" s="33">
        <f>O7+O10+O12+O14+O16+O21+O29</f>
        <v>296480.62</v>
      </c>
      <c r="P36" s="1"/>
    </row>
    <row r="42" spans="1:19" x14ac:dyDescent="0.25">
      <c r="L42" s="1" t="s">
        <v>57</v>
      </c>
    </row>
  </sheetData>
  <mergeCells count="127">
    <mergeCell ref="Q4:Q5"/>
    <mergeCell ref="R4:R5"/>
    <mergeCell ref="N34:O34"/>
    <mergeCell ref="G4:G5"/>
    <mergeCell ref="H4:I4"/>
    <mergeCell ref="J4:J5"/>
    <mergeCell ref="K4:L4"/>
    <mergeCell ref="M4:N4"/>
    <mergeCell ref="O4:P4"/>
    <mergeCell ref="L7:L9"/>
    <mergeCell ref="M7:M9"/>
    <mergeCell ref="N7:N9"/>
    <mergeCell ref="O7:O9"/>
    <mergeCell ref="P7:P9"/>
    <mergeCell ref="G7:G9"/>
    <mergeCell ref="J7:J9"/>
    <mergeCell ref="K7:K9"/>
    <mergeCell ref="P12:P13"/>
    <mergeCell ref="Q12:Q13"/>
    <mergeCell ref="R12:R13"/>
    <mergeCell ref="L14:L15"/>
    <mergeCell ref="M14:M15"/>
    <mergeCell ref="N14:N15"/>
    <mergeCell ref="O14:O15"/>
    <mergeCell ref="F4:F5"/>
    <mergeCell ref="A4:A5"/>
    <mergeCell ref="B4:B5"/>
    <mergeCell ref="C4:C5"/>
    <mergeCell ref="D4:D5"/>
    <mergeCell ref="E4:E5"/>
    <mergeCell ref="Q7:Q9"/>
    <mergeCell ref="R7:R9"/>
    <mergeCell ref="A10:A11"/>
    <mergeCell ref="B10:B11"/>
    <mergeCell ref="C10:C11"/>
    <mergeCell ref="D10:D11"/>
    <mergeCell ref="E10:E11"/>
    <mergeCell ref="F10:F11"/>
    <mergeCell ref="G10:G11"/>
    <mergeCell ref="J10:J11"/>
    <mergeCell ref="K10:K11"/>
    <mergeCell ref="L10:L11"/>
    <mergeCell ref="M10:M11"/>
    <mergeCell ref="N10:N11"/>
    <mergeCell ref="O10:O11"/>
    <mergeCell ref="P10:P11"/>
    <mergeCell ref="Q10:Q11"/>
    <mergeCell ref="R10:R11"/>
    <mergeCell ref="A7:A9"/>
    <mergeCell ref="B7:B9"/>
    <mergeCell ref="C7:C9"/>
    <mergeCell ref="D7:D9"/>
    <mergeCell ref="E7:E9"/>
    <mergeCell ref="F7:F9"/>
    <mergeCell ref="M12:M13"/>
    <mergeCell ref="N12:N13"/>
    <mergeCell ref="O12:O13"/>
    <mergeCell ref="A14:A15"/>
    <mergeCell ref="B14:B15"/>
    <mergeCell ref="C14:C15"/>
    <mergeCell ref="D14:D15"/>
    <mergeCell ref="E14:E15"/>
    <mergeCell ref="F14:F15"/>
    <mergeCell ref="G14:G15"/>
    <mergeCell ref="J14:J15"/>
    <mergeCell ref="K14:K15"/>
    <mergeCell ref="P14:P15"/>
    <mergeCell ref="Q14:Q15"/>
    <mergeCell ref="R14:R15"/>
    <mergeCell ref="A12:A13"/>
    <mergeCell ref="B12:B13"/>
    <mergeCell ref="C16:C20"/>
    <mergeCell ref="D16:D20"/>
    <mergeCell ref="E16:E20"/>
    <mergeCell ref="F16:F20"/>
    <mergeCell ref="G16:G20"/>
    <mergeCell ref="J16:J20"/>
    <mergeCell ref="K16:K20"/>
    <mergeCell ref="L12:L13"/>
    <mergeCell ref="C12:C13"/>
    <mergeCell ref="D12:D13"/>
    <mergeCell ref="E12:E13"/>
    <mergeCell ref="F12:F13"/>
    <mergeCell ref="G12:G13"/>
    <mergeCell ref="J12:J13"/>
    <mergeCell ref="K12:K13"/>
    <mergeCell ref="L16:L20"/>
    <mergeCell ref="M16:M20"/>
    <mergeCell ref="N16:N20"/>
    <mergeCell ref="O16:O20"/>
    <mergeCell ref="P16:P20"/>
    <mergeCell ref="Q16:Q20"/>
    <mergeCell ref="R16:R20"/>
    <mergeCell ref="A21:A28"/>
    <mergeCell ref="B21:B28"/>
    <mergeCell ref="C21:C28"/>
    <mergeCell ref="D21:D28"/>
    <mergeCell ref="E21:E28"/>
    <mergeCell ref="F21:F28"/>
    <mergeCell ref="G21:G28"/>
    <mergeCell ref="J21:J28"/>
    <mergeCell ref="K21:K28"/>
    <mergeCell ref="L21:L28"/>
    <mergeCell ref="M21:M28"/>
    <mergeCell ref="N21:N28"/>
    <mergeCell ref="O21:O28"/>
    <mergeCell ref="P21:P28"/>
    <mergeCell ref="Q21:Q28"/>
    <mergeCell ref="R21:R28"/>
    <mergeCell ref="A16:A20"/>
    <mergeCell ref="B16:B20"/>
    <mergeCell ref="L29:L32"/>
    <mergeCell ref="M29:M32"/>
    <mergeCell ref="N29:N32"/>
    <mergeCell ref="O29:O32"/>
    <mergeCell ref="P29:P32"/>
    <mergeCell ref="Q29:Q32"/>
    <mergeCell ref="R29:R32"/>
    <mergeCell ref="A29:A32"/>
    <mergeCell ref="B29:B32"/>
    <mergeCell ref="C29:C32"/>
    <mergeCell ref="D29:D32"/>
    <mergeCell ref="E29:E32"/>
    <mergeCell ref="F29:F32"/>
    <mergeCell ref="G29:G32"/>
    <mergeCell ref="J29:J32"/>
    <mergeCell ref="K29:K3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24"/>
  <sheetViews>
    <sheetView topLeftCell="A13" zoomScale="70" zoomScaleNormal="70" workbookViewId="0">
      <selection activeCell="M19" sqref="M19"/>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1817</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s="3" customFormat="1" ht="105" x14ac:dyDescent="0.25">
      <c r="A7" s="38">
        <v>1</v>
      </c>
      <c r="B7" s="82">
        <v>1</v>
      </c>
      <c r="C7" s="82">
        <v>1</v>
      </c>
      <c r="D7" s="82">
        <v>6</v>
      </c>
      <c r="E7" s="82" t="s">
        <v>808</v>
      </c>
      <c r="F7" s="82" t="s">
        <v>809</v>
      </c>
      <c r="G7" s="82" t="s">
        <v>810</v>
      </c>
      <c r="H7" s="46" t="s">
        <v>811</v>
      </c>
      <c r="I7" s="47" t="s">
        <v>812</v>
      </c>
      <c r="J7" s="82" t="s">
        <v>813</v>
      </c>
      <c r="K7" s="48" t="s">
        <v>64</v>
      </c>
      <c r="L7" s="48"/>
      <c r="M7" s="33">
        <v>25472</v>
      </c>
      <c r="N7" s="38"/>
      <c r="O7" s="33">
        <v>17502</v>
      </c>
      <c r="P7" s="33"/>
      <c r="Q7" s="82" t="s">
        <v>814</v>
      </c>
      <c r="R7" s="82" t="s">
        <v>815</v>
      </c>
      <c r="S7" s="27"/>
    </row>
    <row r="8" spans="1:19" ht="165" x14ac:dyDescent="0.25">
      <c r="A8" s="83">
        <v>2</v>
      </c>
      <c r="B8" s="83">
        <v>6</v>
      </c>
      <c r="C8" s="83">
        <v>5</v>
      </c>
      <c r="D8" s="84">
        <v>11</v>
      </c>
      <c r="E8" s="84" t="s">
        <v>816</v>
      </c>
      <c r="F8" s="84" t="s">
        <v>817</v>
      </c>
      <c r="G8" s="84" t="s">
        <v>818</v>
      </c>
      <c r="H8" s="84" t="s">
        <v>819</v>
      </c>
      <c r="I8" s="85" t="s">
        <v>820</v>
      </c>
      <c r="J8" s="84" t="s">
        <v>821</v>
      </c>
      <c r="K8" s="86" t="s">
        <v>75</v>
      </c>
      <c r="L8" s="86"/>
      <c r="M8" s="87">
        <v>63712.3</v>
      </c>
      <c r="N8" s="83"/>
      <c r="O8" s="87">
        <v>49988.3</v>
      </c>
      <c r="P8" s="87"/>
      <c r="Q8" s="84" t="s">
        <v>822</v>
      </c>
      <c r="R8" s="84" t="s">
        <v>823</v>
      </c>
      <c r="S8" s="51"/>
    </row>
    <row r="9" spans="1:19" ht="105" x14ac:dyDescent="0.25">
      <c r="A9" s="90">
        <v>3</v>
      </c>
      <c r="B9" s="90">
        <v>4</v>
      </c>
      <c r="C9" s="90">
        <v>1</v>
      </c>
      <c r="D9" s="88">
        <v>13</v>
      </c>
      <c r="E9" s="88" t="s">
        <v>826</v>
      </c>
      <c r="F9" s="88" t="s">
        <v>827</v>
      </c>
      <c r="G9" s="88" t="s">
        <v>178</v>
      </c>
      <c r="H9" s="88" t="s">
        <v>828</v>
      </c>
      <c r="I9" s="89" t="s">
        <v>829</v>
      </c>
      <c r="J9" s="88" t="s">
        <v>830</v>
      </c>
      <c r="K9" s="91" t="s">
        <v>79</v>
      </c>
      <c r="L9" s="91"/>
      <c r="M9" s="94">
        <v>8312.56</v>
      </c>
      <c r="N9" s="90"/>
      <c r="O9" s="94">
        <v>6032.56</v>
      </c>
      <c r="P9" s="94"/>
      <c r="Q9" s="88" t="s">
        <v>831</v>
      </c>
      <c r="R9" s="88" t="s">
        <v>832</v>
      </c>
    </row>
    <row r="10" spans="1:19" ht="270" x14ac:dyDescent="0.25">
      <c r="A10" s="88">
        <v>4</v>
      </c>
      <c r="B10" s="88">
        <v>6</v>
      </c>
      <c r="C10" s="88">
        <v>1</v>
      </c>
      <c r="D10" s="88">
        <v>13</v>
      </c>
      <c r="E10" s="80" t="s">
        <v>833</v>
      </c>
      <c r="F10" s="88" t="s">
        <v>834</v>
      </c>
      <c r="G10" s="88" t="s">
        <v>835</v>
      </c>
      <c r="H10" s="88" t="s">
        <v>836</v>
      </c>
      <c r="I10" s="90" t="s">
        <v>837</v>
      </c>
      <c r="J10" s="88" t="s">
        <v>838</v>
      </c>
      <c r="K10" s="90" t="s">
        <v>79</v>
      </c>
      <c r="L10" s="91"/>
      <c r="M10" s="92">
        <v>8350.68</v>
      </c>
      <c r="N10" s="93"/>
      <c r="O10" s="92">
        <v>8350.68</v>
      </c>
      <c r="P10" s="93"/>
      <c r="Q10" s="88" t="s">
        <v>839</v>
      </c>
      <c r="R10" s="88" t="s">
        <v>840</v>
      </c>
    </row>
    <row r="11" spans="1:19" ht="409.5" x14ac:dyDescent="0.25">
      <c r="A11" s="90">
        <v>5</v>
      </c>
      <c r="B11" s="90">
        <v>1</v>
      </c>
      <c r="C11" s="90">
        <v>1</v>
      </c>
      <c r="D11" s="88">
        <v>6</v>
      </c>
      <c r="E11" s="88" t="s">
        <v>841</v>
      </c>
      <c r="F11" s="88" t="s">
        <v>842</v>
      </c>
      <c r="G11" s="88" t="s">
        <v>843</v>
      </c>
      <c r="H11" s="88" t="s">
        <v>844</v>
      </c>
      <c r="I11" s="89" t="s">
        <v>845</v>
      </c>
      <c r="J11" s="88" t="s">
        <v>846</v>
      </c>
      <c r="K11" s="91" t="s">
        <v>79</v>
      </c>
      <c r="L11" s="91"/>
      <c r="M11" s="94">
        <v>119389.01</v>
      </c>
      <c r="N11" s="90"/>
      <c r="O11" s="94">
        <v>86192.49</v>
      </c>
      <c r="P11" s="94"/>
      <c r="Q11" s="88" t="s">
        <v>839</v>
      </c>
      <c r="R11" s="88" t="s">
        <v>840</v>
      </c>
    </row>
    <row r="12" spans="1:19" ht="105" x14ac:dyDescent="0.25">
      <c r="A12" s="88">
        <v>6</v>
      </c>
      <c r="B12" s="88">
        <v>6</v>
      </c>
      <c r="C12" s="88" t="s">
        <v>575</v>
      </c>
      <c r="D12" s="88">
        <v>13</v>
      </c>
      <c r="E12" s="81" t="s">
        <v>847</v>
      </c>
      <c r="F12" s="88" t="s">
        <v>848</v>
      </c>
      <c r="G12" s="88" t="s">
        <v>724</v>
      </c>
      <c r="H12" s="88" t="s">
        <v>849</v>
      </c>
      <c r="I12" s="90" t="s">
        <v>850</v>
      </c>
      <c r="J12" s="88" t="s">
        <v>851</v>
      </c>
      <c r="K12" s="90" t="s">
        <v>337</v>
      </c>
      <c r="L12" s="91"/>
      <c r="M12" s="92">
        <v>36359.51</v>
      </c>
      <c r="N12" s="93"/>
      <c r="O12" s="92">
        <v>32853.730000000003</v>
      </c>
      <c r="P12" s="93"/>
      <c r="Q12" s="88" t="s">
        <v>295</v>
      </c>
      <c r="R12" s="88" t="s">
        <v>852</v>
      </c>
    </row>
    <row r="13" spans="1:19" ht="114" x14ac:dyDescent="0.25">
      <c r="A13" s="88">
        <v>7</v>
      </c>
      <c r="B13" s="88">
        <v>1</v>
      </c>
      <c r="C13" s="88">
        <v>1</v>
      </c>
      <c r="D13" s="88">
        <v>6</v>
      </c>
      <c r="E13" s="88" t="s">
        <v>854</v>
      </c>
      <c r="F13" s="88" t="s">
        <v>855</v>
      </c>
      <c r="G13" s="88" t="s">
        <v>724</v>
      </c>
      <c r="H13" s="46" t="s">
        <v>849</v>
      </c>
      <c r="I13" s="90" t="s">
        <v>856</v>
      </c>
      <c r="J13" s="81" t="s">
        <v>857</v>
      </c>
      <c r="K13" s="90" t="s">
        <v>79</v>
      </c>
      <c r="L13" s="91"/>
      <c r="M13" s="92">
        <v>48546.04</v>
      </c>
      <c r="N13" s="93"/>
      <c r="O13" s="92">
        <v>43646.04</v>
      </c>
      <c r="P13" s="93"/>
      <c r="Q13" s="88" t="s">
        <v>858</v>
      </c>
      <c r="R13" s="88" t="s">
        <v>859</v>
      </c>
    </row>
    <row r="14" spans="1:19" ht="105" x14ac:dyDescent="0.25">
      <c r="A14" s="90">
        <v>8</v>
      </c>
      <c r="B14" s="90">
        <v>6</v>
      </c>
      <c r="C14" s="90">
        <v>5</v>
      </c>
      <c r="D14" s="88">
        <v>11</v>
      </c>
      <c r="E14" s="88" t="s">
        <v>860</v>
      </c>
      <c r="F14" s="88" t="s">
        <v>861</v>
      </c>
      <c r="G14" s="88" t="s">
        <v>862</v>
      </c>
      <c r="H14" s="88" t="s">
        <v>863</v>
      </c>
      <c r="I14" s="89" t="s">
        <v>864</v>
      </c>
      <c r="J14" s="88" t="s">
        <v>865</v>
      </c>
      <c r="K14" s="91" t="s">
        <v>79</v>
      </c>
      <c r="L14" s="91"/>
      <c r="M14" s="94">
        <v>56645</v>
      </c>
      <c r="N14" s="90"/>
      <c r="O14" s="94">
        <v>51045</v>
      </c>
      <c r="P14" s="94"/>
      <c r="Q14" s="243" t="s">
        <v>866</v>
      </c>
      <c r="R14" s="88" t="s">
        <v>867</v>
      </c>
    </row>
    <row r="15" spans="1:19" s="3" customFormat="1" x14ac:dyDescent="0.25">
      <c r="A15" s="28"/>
      <c r="B15" s="28"/>
      <c r="C15" s="28"/>
      <c r="D15" s="29"/>
      <c r="E15" s="29"/>
      <c r="F15" s="29"/>
      <c r="G15" s="29"/>
      <c r="H15" s="29"/>
      <c r="I15" s="30"/>
      <c r="J15" s="29"/>
      <c r="K15" s="1"/>
      <c r="L15" s="31"/>
      <c r="M15" s="32"/>
      <c r="N15" s="32"/>
      <c r="O15" s="32"/>
      <c r="P15" s="32"/>
      <c r="Q15" s="29"/>
      <c r="R15" s="29"/>
      <c r="S15" s="27"/>
    </row>
    <row r="16" spans="1:19" ht="15" customHeight="1" x14ac:dyDescent="0.25">
      <c r="K16" s="36"/>
      <c r="L16" s="37"/>
      <c r="M16" s="34"/>
      <c r="N16" s="287" t="s">
        <v>55</v>
      </c>
      <c r="O16" s="288"/>
      <c r="P16" s="1"/>
    </row>
    <row r="17" spans="11:16" x14ac:dyDescent="0.25">
      <c r="K17" s="36"/>
      <c r="L17" s="37"/>
      <c r="M17" s="35"/>
      <c r="N17" s="24" t="s">
        <v>56</v>
      </c>
      <c r="O17" s="24" t="s">
        <v>0</v>
      </c>
      <c r="P17" s="1"/>
    </row>
    <row r="18" spans="11:16" ht="15.75" customHeight="1" x14ac:dyDescent="0.25">
      <c r="K18" s="36"/>
      <c r="L18" s="36"/>
      <c r="M18" s="24" t="s">
        <v>1646</v>
      </c>
      <c r="N18" s="41">
        <v>8</v>
      </c>
      <c r="O18" s="33">
        <f>O7+O8+O9+O10+O11+O12+O13+O14</f>
        <v>295610.80000000005</v>
      </c>
      <c r="P18" s="1"/>
    </row>
    <row r="24" spans="11:16" x14ac:dyDescent="0.25">
      <c r="L24" s="1" t="s">
        <v>57</v>
      </c>
    </row>
  </sheetData>
  <mergeCells count="15">
    <mergeCell ref="A4:A5"/>
    <mergeCell ref="N16:O16"/>
    <mergeCell ref="G4:G5"/>
    <mergeCell ref="H4:I4"/>
    <mergeCell ref="J4:J5"/>
    <mergeCell ref="K4:L4"/>
    <mergeCell ref="M4:N4"/>
    <mergeCell ref="O4:P4"/>
    <mergeCell ref="R4:R5"/>
    <mergeCell ref="B4:B5"/>
    <mergeCell ref="C4:C5"/>
    <mergeCell ref="D4:D5"/>
    <mergeCell ref="E4:E5"/>
    <mergeCell ref="Q4:Q5"/>
    <mergeCell ref="F4:F5"/>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25"/>
  <sheetViews>
    <sheetView topLeftCell="A14" zoomScale="70" zoomScaleNormal="70" workbookViewId="0">
      <selection activeCell="E14" sqref="E14"/>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1818</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s="3" customFormat="1" ht="278.25" customHeight="1" x14ac:dyDescent="0.25">
      <c r="A7" s="72">
        <v>1</v>
      </c>
      <c r="B7" s="72">
        <v>6</v>
      </c>
      <c r="C7" s="72">
        <v>1</v>
      </c>
      <c r="D7" s="72">
        <v>9</v>
      </c>
      <c r="E7" s="208" t="s">
        <v>868</v>
      </c>
      <c r="F7" s="208" t="s">
        <v>869</v>
      </c>
      <c r="G7" s="72" t="s">
        <v>824</v>
      </c>
      <c r="H7" s="210" t="s">
        <v>84</v>
      </c>
      <c r="I7" s="206" t="s">
        <v>451</v>
      </c>
      <c r="J7" s="208" t="s">
        <v>870</v>
      </c>
      <c r="K7" s="210" t="s">
        <v>120</v>
      </c>
      <c r="L7" s="210"/>
      <c r="M7" s="244">
        <v>38190</v>
      </c>
      <c r="N7" s="244"/>
      <c r="O7" s="244">
        <v>38190</v>
      </c>
      <c r="P7" s="205"/>
      <c r="Q7" s="208" t="s">
        <v>871</v>
      </c>
      <c r="R7" s="208" t="s">
        <v>872</v>
      </c>
      <c r="S7" s="27"/>
    </row>
    <row r="8" spans="1:19" s="3" customFormat="1" ht="129" customHeight="1" x14ac:dyDescent="0.25">
      <c r="A8" s="72">
        <v>2</v>
      </c>
      <c r="B8" s="72">
        <v>1</v>
      </c>
      <c r="C8" s="72">
        <v>1</v>
      </c>
      <c r="D8" s="72">
        <v>6</v>
      </c>
      <c r="E8" s="208" t="s">
        <v>873</v>
      </c>
      <c r="F8" s="208" t="s">
        <v>874</v>
      </c>
      <c r="G8" s="208" t="s">
        <v>875</v>
      </c>
      <c r="H8" s="72" t="s">
        <v>876</v>
      </c>
      <c r="I8" s="72" t="s">
        <v>877</v>
      </c>
      <c r="J8" s="208" t="s">
        <v>878</v>
      </c>
      <c r="K8" s="72" t="s">
        <v>120</v>
      </c>
      <c r="L8" s="208"/>
      <c r="M8" s="244">
        <v>25000.3</v>
      </c>
      <c r="N8" s="244"/>
      <c r="O8" s="244">
        <v>25000</v>
      </c>
      <c r="P8" s="208"/>
      <c r="Q8" s="208" t="s">
        <v>871</v>
      </c>
      <c r="R8" s="208" t="s">
        <v>872</v>
      </c>
      <c r="S8" s="27"/>
    </row>
    <row r="9" spans="1:19" s="3" customFormat="1" ht="213" customHeight="1" x14ac:dyDescent="0.25">
      <c r="A9" s="72">
        <v>3</v>
      </c>
      <c r="B9" s="72">
        <v>1</v>
      </c>
      <c r="C9" s="72">
        <v>1</v>
      </c>
      <c r="D9" s="72">
        <v>6</v>
      </c>
      <c r="E9" s="69" t="s">
        <v>879</v>
      </c>
      <c r="F9" s="208" t="s">
        <v>880</v>
      </c>
      <c r="G9" s="208" t="s">
        <v>689</v>
      </c>
      <c r="H9" s="72" t="s">
        <v>881</v>
      </c>
      <c r="I9" s="72">
        <v>40</v>
      </c>
      <c r="J9" s="234" t="s">
        <v>882</v>
      </c>
      <c r="K9" s="72" t="s">
        <v>337</v>
      </c>
      <c r="L9" s="208"/>
      <c r="M9" s="244">
        <v>20290</v>
      </c>
      <c r="N9" s="244"/>
      <c r="O9" s="244">
        <v>20290</v>
      </c>
      <c r="P9" s="208"/>
      <c r="Q9" s="208" t="s">
        <v>871</v>
      </c>
      <c r="R9" s="208" t="s">
        <v>872</v>
      </c>
      <c r="S9" s="27"/>
    </row>
    <row r="10" spans="1:19" s="3" customFormat="1" ht="311.25" customHeight="1" x14ac:dyDescent="0.25">
      <c r="A10" s="72">
        <v>4</v>
      </c>
      <c r="B10" s="72">
        <v>6</v>
      </c>
      <c r="C10" s="72">
        <v>1</v>
      </c>
      <c r="D10" s="72">
        <v>6</v>
      </c>
      <c r="E10" s="69" t="s">
        <v>883</v>
      </c>
      <c r="F10" s="69" t="s">
        <v>884</v>
      </c>
      <c r="G10" s="208" t="s">
        <v>885</v>
      </c>
      <c r="H10" s="72" t="s">
        <v>886</v>
      </c>
      <c r="I10" s="72" t="s">
        <v>887</v>
      </c>
      <c r="J10" s="208" t="s">
        <v>888</v>
      </c>
      <c r="K10" s="72" t="s">
        <v>120</v>
      </c>
      <c r="L10" s="208"/>
      <c r="M10" s="244">
        <v>43490</v>
      </c>
      <c r="N10" s="244"/>
      <c r="O10" s="244">
        <v>43490</v>
      </c>
      <c r="P10" s="208"/>
      <c r="Q10" s="208" t="s">
        <v>871</v>
      </c>
      <c r="R10" s="208" t="s">
        <v>872</v>
      </c>
      <c r="S10" s="27"/>
    </row>
    <row r="11" spans="1:19" s="95" customFormat="1" ht="107.25" customHeight="1" x14ac:dyDescent="0.25">
      <c r="A11" s="72">
        <v>5</v>
      </c>
      <c r="B11" s="72">
        <v>1</v>
      </c>
      <c r="C11" s="72">
        <v>1</v>
      </c>
      <c r="D11" s="72">
        <v>6</v>
      </c>
      <c r="E11" s="72" t="s">
        <v>889</v>
      </c>
      <c r="F11" s="72" t="s">
        <v>890</v>
      </c>
      <c r="G11" s="72" t="s">
        <v>178</v>
      </c>
      <c r="H11" s="72" t="s">
        <v>71</v>
      </c>
      <c r="I11" s="72">
        <v>200</v>
      </c>
      <c r="J11" s="72" t="s">
        <v>891</v>
      </c>
      <c r="K11" s="72" t="s">
        <v>120</v>
      </c>
      <c r="L11" s="72"/>
      <c r="M11" s="205">
        <v>20060.45</v>
      </c>
      <c r="N11" s="205"/>
      <c r="O11" s="205">
        <v>20060.45</v>
      </c>
      <c r="P11" s="72"/>
      <c r="Q11" s="72" t="s">
        <v>892</v>
      </c>
      <c r="R11" s="72" t="s">
        <v>893</v>
      </c>
    </row>
    <row r="12" spans="1:19" s="3" customFormat="1" ht="193.5" customHeight="1" x14ac:dyDescent="0.25">
      <c r="A12" s="72">
        <v>6</v>
      </c>
      <c r="B12" s="72">
        <v>1</v>
      </c>
      <c r="C12" s="72">
        <v>5</v>
      </c>
      <c r="D12" s="72">
        <v>11</v>
      </c>
      <c r="E12" s="69" t="s">
        <v>897</v>
      </c>
      <c r="F12" s="208" t="s">
        <v>898</v>
      </c>
      <c r="G12" s="208" t="s">
        <v>853</v>
      </c>
      <c r="H12" s="72" t="s">
        <v>1527</v>
      </c>
      <c r="I12" s="245">
        <v>2680</v>
      </c>
      <c r="J12" s="208" t="s">
        <v>899</v>
      </c>
      <c r="K12" s="72" t="s">
        <v>120</v>
      </c>
      <c r="L12" s="208"/>
      <c r="M12" s="244">
        <v>16200</v>
      </c>
      <c r="N12" s="244"/>
      <c r="O12" s="244">
        <v>16200</v>
      </c>
      <c r="P12" s="208"/>
      <c r="Q12" s="208" t="s">
        <v>900</v>
      </c>
      <c r="R12" s="208" t="s">
        <v>901</v>
      </c>
      <c r="S12" s="27"/>
    </row>
    <row r="13" spans="1:19" s="3" customFormat="1" ht="100.5" customHeight="1" x14ac:dyDescent="0.25">
      <c r="A13" s="72">
        <v>7</v>
      </c>
      <c r="B13" s="72">
        <v>1</v>
      </c>
      <c r="C13" s="72">
        <v>2</v>
      </c>
      <c r="D13" s="72">
        <v>10</v>
      </c>
      <c r="E13" s="69" t="s">
        <v>902</v>
      </c>
      <c r="F13" s="208" t="s">
        <v>903</v>
      </c>
      <c r="G13" s="208" t="s">
        <v>904</v>
      </c>
      <c r="H13" s="72" t="s">
        <v>1528</v>
      </c>
      <c r="I13" s="245">
        <v>27000</v>
      </c>
      <c r="J13" s="208" t="s">
        <v>905</v>
      </c>
      <c r="K13" s="72" t="s">
        <v>75</v>
      </c>
      <c r="L13" s="208"/>
      <c r="M13" s="244">
        <v>27940.5</v>
      </c>
      <c r="N13" s="244"/>
      <c r="O13" s="244">
        <v>27940.5</v>
      </c>
      <c r="P13" s="208"/>
      <c r="Q13" s="208" t="s">
        <v>900</v>
      </c>
      <c r="R13" s="208" t="s">
        <v>901</v>
      </c>
      <c r="S13" s="27"/>
    </row>
    <row r="14" spans="1:19" s="3" customFormat="1" ht="344.25" customHeight="1" x14ac:dyDescent="0.25">
      <c r="A14" s="72">
        <v>8</v>
      </c>
      <c r="B14" s="72">
        <v>1</v>
      </c>
      <c r="C14" s="72">
        <v>1</v>
      </c>
      <c r="D14" s="72">
        <v>6</v>
      </c>
      <c r="E14" s="208" t="s">
        <v>912</v>
      </c>
      <c r="F14" s="208" t="s">
        <v>906</v>
      </c>
      <c r="G14" s="208" t="s">
        <v>217</v>
      </c>
      <c r="H14" s="72" t="s">
        <v>907</v>
      </c>
      <c r="I14" s="72" t="s">
        <v>908</v>
      </c>
      <c r="J14" s="208" t="s">
        <v>909</v>
      </c>
      <c r="K14" s="72" t="s">
        <v>337</v>
      </c>
      <c r="L14" s="208"/>
      <c r="M14" s="244">
        <v>28200</v>
      </c>
      <c r="N14" s="244"/>
      <c r="O14" s="244">
        <v>28200</v>
      </c>
      <c r="P14" s="208"/>
      <c r="Q14" s="208" t="s">
        <v>910</v>
      </c>
      <c r="R14" s="208" t="s">
        <v>911</v>
      </c>
      <c r="S14" s="27"/>
    </row>
    <row r="15" spans="1:19" s="3" customFormat="1" ht="273.75" customHeight="1" x14ac:dyDescent="0.25">
      <c r="A15" s="72">
        <v>9</v>
      </c>
      <c r="B15" s="72">
        <v>1</v>
      </c>
      <c r="C15" s="72">
        <v>1</v>
      </c>
      <c r="D15" s="72">
        <v>3</v>
      </c>
      <c r="E15" s="208" t="s">
        <v>913</v>
      </c>
      <c r="F15" s="208" t="s">
        <v>914</v>
      </c>
      <c r="G15" s="208" t="s">
        <v>915</v>
      </c>
      <c r="H15" s="72" t="s">
        <v>916</v>
      </c>
      <c r="I15" s="245" t="s">
        <v>917</v>
      </c>
      <c r="J15" s="208" t="s">
        <v>918</v>
      </c>
      <c r="K15" s="72" t="s">
        <v>79</v>
      </c>
      <c r="L15" s="208"/>
      <c r="M15" s="244">
        <v>57333.85</v>
      </c>
      <c r="N15" s="244"/>
      <c r="O15" s="244">
        <v>57333.85</v>
      </c>
      <c r="P15" s="208"/>
      <c r="Q15" s="208" t="s">
        <v>894</v>
      </c>
      <c r="R15" s="208" t="s">
        <v>895</v>
      </c>
      <c r="S15" s="27"/>
    </row>
    <row r="16" spans="1:19" s="3" customFormat="1" x14ac:dyDescent="0.25">
      <c r="A16" s="28"/>
      <c r="B16" s="28"/>
      <c r="C16" s="28"/>
      <c r="D16" s="29"/>
      <c r="E16" s="29"/>
      <c r="F16" s="29"/>
      <c r="G16" s="29"/>
      <c r="H16" s="29"/>
      <c r="I16" s="30"/>
      <c r="J16" s="29"/>
      <c r="K16" s="1"/>
      <c r="L16" s="31"/>
      <c r="M16" s="32"/>
      <c r="N16" s="32"/>
      <c r="O16" s="32"/>
      <c r="P16" s="32"/>
      <c r="Q16" s="29"/>
      <c r="R16" s="29"/>
      <c r="S16" s="27"/>
    </row>
    <row r="17" spans="11:16" ht="15" customHeight="1" x14ac:dyDescent="0.25">
      <c r="K17" s="36"/>
      <c r="L17" s="37"/>
      <c r="M17" s="34"/>
      <c r="N17" s="287" t="s">
        <v>55</v>
      </c>
      <c r="O17" s="288"/>
      <c r="P17" s="1"/>
    </row>
    <row r="18" spans="11:16" x14ac:dyDescent="0.25">
      <c r="K18" s="36"/>
      <c r="L18" s="37"/>
      <c r="M18" s="35"/>
      <c r="N18" s="24" t="s">
        <v>56</v>
      </c>
      <c r="O18" s="24" t="s">
        <v>0</v>
      </c>
      <c r="P18" s="1"/>
    </row>
    <row r="19" spans="11:16" ht="15.75" customHeight="1" x14ac:dyDescent="0.25">
      <c r="K19" s="36"/>
      <c r="L19" s="36"/>
      <c r="M19" s="24" t="s">
        <v>1646</v>
      </c>
      <c r="N19" s="41">
        <v>9</v>
      </c>
      <c r="O19" s="33">
        <f>O7+O8+O9+O10+O11+O12+O13+O14+O15</f>
        <v>276704.8</v>
      </c>
      <c r="P19" s="1"/>
    </row>
    <row r="25" spans="11:16" x14ac:dyDescent="0.25">
      <c r="L25" s="1" t="s">
        <v>57</v>
      </c>
    </row>
  </sheetData>
  <mergeCells count="15">
    <mergeCell ref="A4:A5"/>
    <mergeCell ref="B4:B5"/>
    <mergeCell ref="C4:C5"/>
    <mergeCell ref="N17:O17"/>
    <mergeCell ref="G4:G5"/>
    <mergeCell ref="H4:I4"/>
    <mergeCell ref="J4:J5"/>
    <mergeCell ref="K4:L4"/>
    <mergeCell ref="M4:N4"/>
    <mergeCell ref="O4:P4"/>
    <mergeCell ref="Q4:Q5"/>
    <mergeCell ref="R4:R5"/>
    <mergeCell ref="D4:D5"/>
    <mergeCell ref="E4:E5"/>
    <mergeCell ref="F4:F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867"/>
  <sheetViews>
    <sheetView topLeftCell="D25" zoomScale="70" zoomScaleNormal="70" workbookViewId="0">
      <selection activeCell="A3" sqref="A3"/>
    </sheetView>
  </sheetViews>
  <sheetFormatPr defaultRowHeight="15" x14ac:dyDescent="0.25"/>
  <cols>
    <col min="1" max="1" width="4.7109375" style="1" customWidth="1"/>
    <col min="2" max="2" width="18.85546875" style="1" customWidth="1"/>
    <col min="3" max="3" width="14.28515625" style="1" customWidth="1"/>
    <col min="4" max="4" width="18.42578125" style="1" customWidth="1"/>
    <col min="5" max="5" width="45.7109375" style="1" customWidth="1"/>
    <col min="6" max="6" width="75" style="1" customWidth="1"/>
    <col min="7" max="7" width="44.28515625" style="1" customWidth="1"/>
    <col min="8" max="8" width="29" style="196" customWidth="1"/>
    <col min="9" max="9" width="26.42578125" style="1" customWidth="1"/>
    <col min="10" max="10" width="32.140625" style="1" customWidth="1"/>
    <col min="11" max="11" width="20.140625" style="1" customWidth="1"/>
    <col min="12" max="14" width="16.85546875" style="1" customWidth="1"/>
    <col min="15" max="15" width="18" style="1" customWidth="1"/>
    <col min="16" max="16" width="19.5703125" style="1" customWidth="1"/>
    <col min="17" max="17" width="31.85546875" style="1" customWidth="1"/>
    <col min="18" max="18" width="23.5703125" style="196"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x14ac:dyDescent="0.25">
      <c r="H1" s="1"/>
      <c r="R1" s="1"/>
    </row>
    <row r="2" spans="1:19" s="36" customFormat="1" ht="18.75" x14ac:dyDescent="0.25">
      <c r="A2" s="185" t="s">
        <v>1819</v>
      </c>
    </row>
    <row r="3" spans="1:19" x14ac:dyDescent="0.25">
      <c r="H3" s="1"/>
      <c r="O3" s="2"/>
      <c r="P3" s="2"/>
      <c r="R3" s="1"/>
    </row>
    <row r="4" spans="1:19" s="21" customFormat="1" ht="52.5" customHeight="1" x14ac:dyDescent="0.2">
      <c r="A4" s="279" t="s">
        <v>21</v>
      </c>
      <c r="B4" s="277" t="s">
        <v>22</v>
      </c>
      <c r="C4" s="277" t="s">
        <v>23</v>
      </c>
      <c r="D4" s="277" t="s">
        <v>24</v>
      </c>
      <c r="E4" s="279" t="s">
        <v>25</v>
      </c>
      <c r="F4" s="279" t="s">
        <v>26</v>
      </c>
      <c r="G4" s="279" t="s">
        <v>27</v>
      </c>
      <c r="H4" s="289" t="s">
        <v>28</v>
      </c>
      <c r="I4" s="289"/>
      <c r="J4" s="279" t="s">
        <v>29</v>
      </c>
      <c r="K4" s="290" t="s">
        <v>30</v>
      </c>
      <c r="L4" s="497"/>
      <c r="M4" s="292" t="s">
        <v>31</v>
      </c>
      <c r="N4" s="292"/>
      <c r="O4" s="498" t="s">
        <v>32</v>
      </c>
      <c r="P4" s="499"/>
      <c r="Q4" s="279" t="s">
        <v>33</v>
      </c>
      <c r="R4" s="279" t="s">
        <v>34</v>
      </c>
      <c r="S4" s="20"/>
    </row>
    <row r="5" spans="1:19" s="21" customFormat="1" x14ac:dyDescent="0.2">
      <c r="A5" s="280"/>
      <c r="B5" s="278"/>
      <c r="C5" s="278"/>
      <c r="D5" s="278"/>
      <c r="E5" s="280"/>
      <c r="F5" s="280"/>
      <c r="G5" s="280"/>
      <c r="H5" s="112" t="s">
        <v>35</v>
      </c>
      <c r="I5" s="113" t="s">
        <v>36</v>
      </c>
      <c r="J5" s="280"/>
      <c r="K5" s="114">
        <v>2020</v>
      </c>
      <c r="L5" s="114">
        <v>2021</v>
      </c>
      <c r="M5" s="114">
        <v>2020</v>
      </c>
      <c r="N5" s="114">
        <v>2021</v>
      </c>
      <c r="O5" s="121">
        <v>2020</v>
      </c>
      <c r="P5" s="121">
        <v>2021</v>
      </c>
      <c r="Q5" s="280"/>
      <c r="R5" s="280"/>
      <c r="S5" s="20"/>
    </row>
    <row r="6" spans="1:19" s="21" customFormat="1" x14ac:dyDescent="0.2">
      <c r="A6" s="112" t="s">
        <v>37</v>
      </c>
      <c r="B6" s="113" t="s">
        <v>38</v>
      </c>
      <c r="C6" s="113" t="s">
        <v>39</v>
      </c>
      <c r="D6" s="113" t="s">
        <v>40</v>
      </c>
      <c r="E6" s="112" t="s">
        <v>41</v>
      </c>
      <c r="F6" s="112" t="s">
        <v>42</v>
      </c>
      <c r="G6" s="112" t="s">
        <v>43</v>
      </c>
      <c r="H6" s="112" t="s">
        <v>44</v>
      </c>
      <c r="I6" s="113" t="s">
        <v>45</v>
      </c>
      <c r="J6" s="112" t="s">
        <v>46</v>
      </c>
      <c r="K6" s="114" t="s">
        <v>47</v>
      </c>
      <c r="L6" s="114" t="s">
        <v>48</v>
      </c>
      <c r="M6" s="114" t="s">
        <v>49</v>
      </c>
      <c r="N6" s="114" t="s">
        <v>50</v>
      </c>
      <c r="O6" s="116" t="s">
        <v>51</v>
      </c>
      <c r="P6" s="116" t="s">
        <v>52</v>
      </c>
      <c r="Q6" s="112" t="s">
        <v>53</v>
      </c>
      <c r="R6" s="112" t="s">
        <v>54</v>
      </c>
      <c r="S6" s="20"/>
    </row>
    <row r="7" spans="1:19" s="21" customFormat="1" ht="120" customHeight="1" x14ac:dyDescent="0.2">
      <c r="A7" s="186">
        <v>1</v>
      </c>
      <c r="B7" s="187" t="s">
        <v>80</v>
      </c>
      <c r="C7" s="187">
        <v>1</v>
      </c>
      <c r="D7" s="187">
        <v>3</v>
      </c>
      <c r="E7" s="187" t="s">
        <v>1663</v>
      </c>
      <c r="F7" s="187" t="s">
        <v>1664</v>
      </c>
      <c r="G7" s="187" t="s">
        <v>87</v>
      </c>
      <c r="H7" s="187" t="s">
        <v>1665</v>
      </c>
      <c r="I7" s="188" t="s">
        <v>1666</v>
      </c>
      <c r="J7" s="187" t="s">
        <v>1667</v>
      </c>
      <c r="K7" s="189" t="s">
        <v>1668</v>
      </c>
      <c r="L7" s="189"/>
      <c r="M7" s="190">
        <v>56292.81</v>
      </c>
      <c r="N7" s="189"/>
      <c r="O7" s="190">
        <v>56292.81</v>
      </c>
      <c r="P7" s="190"/>
      <c r="Q7" s="187" t="s">
        <v>1669</v>
      </c>
      <c r="R7" s="187" t="s">
        <v>1670</v>
      </c>
      <c r="S7" s="20"/>
    </row>
    <row r="8" spans="1:19" s="21" customFormat="1" ht="105" customHeight="1" x14ac:dyDescent="0.2">
      <c r="A8" s="186">
        <v>2</v>
      </c>
      <c r="B8" s="187" t="s">
        <v>80</v>
      </c>
      <c r="C8" s="187">
        <v>1</v>
      </c>
      <c r="D8" s="187">
        <v>3</v>
      </c>
      <c r="E8" s="187" t="s">
        <v>1671</v>
      </c>
      <c r="F8" s="187" t="s">
        <v>1672</v>
      </c>
      <c r="G8" s="187" t="s">
        <v>1673</v>
      </c>
      <c r="H8" s="187" t="s">
        <v>1674</v>
      </c>
      <c r="I8" s="188" t="s">
        <v>1675</v>
      </c>
      <c r="J8" s="187" t="s">
        <v>1676</v>
      </c>
      <c r="K8" s="189" t="s">
        <v>1677</v>
      </c>
      <c r="L8" s="189"/>
      <c r="M8" s="190">
        <v>64689.5</v>
      </c>
      <c r="N8" s="189"/>
      <c r="O8" s="190">
        <v>64689.5</v>
      </c>
      <c r="P8" s="190"/>
      <c r="Q8" s="187" t="s">
        <v>1678</v>
      </c>
      <c r="R8" s="187" t="s">
        <v>1679</v>
      </c>
      <c r="S8" s="20"/>
    </row>
    <row r="9" spans="1:19" s="21" customFormat="1" ht="91.5" customHeight="1" x14ac:dyDescent="0.2">
      <c r="A9" s="186">
        <v>3</v>
      </c>
      <c r="B9" s="187" t="s">
        <v>92</v>
      </c>
      <c r="C9" s="187">
        <v>5</v>
      </c>
      <c r="D9" s="187">
        <v>4</v>
      </c>
      <c r="E9" s="187" t="s">
        <v>1680</v>
      </c>
      <c r="F9" s="187" t="s">
        <v>1681</v>
      </c>
      <c r="G9" s="187" t="s">
        <v>87</v>
      </c>
      <c r="H9" s="187" t="s">
        <v>1665</v>
      </c>
      <c r="I9" s="188" t="s">
        <v>1682</v>
      </c>
      <c r="J9" s="187" t="s">
        <v>1683</v>
      </c>
      <c r="K9" s="189" t="s">
        <v>1668</v>
      </c>
      <c r="L9" s="189"/>
      <c r="M9" s="190">
        <v>107487</v>
      </c>
      <c r="N9" s="189"/>
      <c r="O9" s="190">
        <v>107487</v>
      </c>
      <c r="P9" s="190"/>
      <c r="Q9" s="187" t="s">
        <v>1684</v>
      </c>
      <c r="R9" s="187" t="s">
        <v>1685</v>
      </c>
      <c r="S9" s="20"/>
    </row>
    <row r="10" spans="1:19" s="21" customFormat="1" ht="99" customHeight="1" x14ac:dyDescent="0.2">
      <c r="A10" s="186">
        <v>4</v>
      </c>
      <c r="B10" s="187" t="s">
        <v>92</v>
      </c>
      <c r="C10" s="187">
        <v>5</v>
      </c>
      <c r="D10" s="187">
        <v>4</v>
      </c>
      <c r="E10" s="187" t="s">
        <v>1686</v>
      </c>
      <c r="F10" s="187" t="s">
        <v>1687</v>
      </c>
      <c r="G10" s="187" t="s">
        <v>1688</v>
      </c>
      <c r="H10" s="187" t="s">
        <v>1689</v>
      </c>
      <c r="I10" s="188" t="s">
        <v>1690</v>
      </c>
      <c r="J10" s="187" t="s">
        <v>1691</v>
      </c>
      <c r="K10" s="189" t="s">
        <v>1692</v>
      </c>
      <c r="L10" s="189"/>
      <c r="M10" s="190">
        <v>92336.13</v>
      </c>
      <c r="N10" s="189"/>
      <c r="O10" s="190">
        <v>92336.13</v>
      </c>
      <c r="P10" s="190"/>
      <c r="Q10" s="187" t="s">
        <v>1693</v>
      </c>
      <c r="R10" s="187" t="s">
        <v>1694</v>
      </c>
      <c r="S10" s="20"/>
    </row>
    <row r="11" spans="1:19" s="21" customFormat="1" ht="126" customHeight="1" x14ac:dyDescent="0.2">
      <c r="A11" s="186">
        <v>5</v>
      </c>
      <c r="B11" s="187" t="s">
        <v>80</v>
      </c>
      <c r="C11" s="187">
        <v>1</v>
      </c>
      <c r="D11" s="187">
        <v>6</v>
      </c>
      <c r="E11" s="187" t="s">
        <v>1695</v>
      </c>
      <c r="F11" s="187" t="s">
        <v>1696</v>
      </c>
      <c r="G11" s="187" t="s">
        <v>1697</v>
      </c>
      <c r="H11" s="187" t="s">
        <v>1698</v>
      </c>
      <c r="I11" s="188" t="s">
        <v>1699</v>
      </c>
      <c r="J11" s="187" t="s">
        <v>1700</v>
      </c>
      <c r="K11" s="189" t="s">
        <v>1668</v>
      </c>
      <c r="L11" s="189"/>
      <c r="M11" s="190">
        <v>39995</v>
      </c>
      <c r="N11" s="189"/>
      <c r="O11" s="190">
        <v>39995</v>
      </c>
      <c r="P11" s="190"/>
      <c r="Q11" s="187" t="s">
        <v>1701</v>
      </c>
      <c r="R11" s="187" t="s">
        <v>1702</v>
      </c>
      <c r="S11" s="20"/>
    </row>
    <row r="12" spans="1:19" s="21" customFormat="1" ht="129.75" customHeight="1" x14ac:dyDescent="0.2">
      <c r="A12" s="186">
        <v>6</v>
      </c>
      <c r="B12" s="187" t="s">
        <v>80</v>
      </c>
      <c r="C12" s="187">
        <v>1</v>
      </c>
      <c r="D12" s="187">
        <v>6</v>
      </c>
      <c r="E12" s="187" t="s">
        <v>1703</v>
      </c>
      <c r="F12" s="187" t="s">
        <v>1704</v>
      </c>
      <c r="G12" s="187" t="s">
        <v>1705</v>
      </c>
      <c r="H12" s="187" t="s">
        <v>1706</v>
      </c>
      <c r="I12" s="188" t="s">
        <v>1707</v>
      </c>
      <c r="J12" s="187" t="s">
        <v>1708</v>
      </c>
      <c r="K12" s="189" t="s">
        <v>1668</v>
      </c>
      <c r="L12" s="189"/>
      <c r="M12" s="190">
        <v>57128</v>
      </c>
      <c r="N12" s="189"/>
      <c r="O12" s="190">
        <v>57128</v>
      </c>
      <c r="P12" s="190"/>
      <c r="Q12" s="187" t="s">
        <v>1678</v>
      </c>
      <c r="R12" s="187" t="s">
        <v>1679</v>
      </c>
      <c r="S12" s="20"/>
    </row>
    <row r="13" spans="1:19" s="21" customFormat="1" ht="162" customHeight="1" x14ac:dyDescent="0.2">
      <c r="A13" s="186">
        <v>7</v>
      </c>
      <c r="B13" s="187" t="s">
        <v>80</v>
      </c>
      <c r="C13" s="187">
        <v>1</v>
      </c>
      <c r="D13" s="187">
        <v>6</v>
      </c>
      <c r="E13" s="187" t="s">
        <v>1709</v>
      </c>
      <c r="F13" s="187" t="s">
        <v>1710</v>
      </c>
      <c r="G13" s="187" t="s">
        <v>1697</v>
      </c>
      <c r="H13" s="187" t="s">
        <v>1711</v>
      </c>
      <c r="I13" s="188" t="s">
        <v>1712</v>
      </c>
      <c r="J13" s="187" t="s">
        <v>1713</v>
      </c>
      <c r="K13" s="189" t="s">
        <v>1677</v>
      </c>
      <c r="L13" s="189"/>
      <c r="M13" s="190">
        <v>34201.449999999997</v>
      </c>
      <c r="N13" s="189"/>
      <c r="O13" s="190">
        <v>34201.449999999997</v>
      </c>
      <c r="P13" s="190"/>
      <c r="Q13" s="187" t="s">
        <v>1714</v>
      </c>
      <c r="R13" s="187" t="s">
        <v>1715</v>
      </c>
      <c r="S13" s="20"/>
    </row>
    <row r="14" spans="1:19" s="21" customFormat="1" ht="112.5" customHeight="1" x14ac:dyDescent="0.2">
      <c r="A14" s="186">
        <v>8</v>
      </c>
      <c r="B14" s="187" t="s">
        <v>80</v>
      </c>
      <c r="C14" s="187">
        <v>1</v>
      </c>
      <c r="D14" s="187">
        <v>6</v>
      </c>
      <c r="E14" s="187" t="s">
        <v>1716</v>
      </c>
      <c r="F14" s="187" t="s">
        <v>1717</v>
      </c>
      <c r="G14" s="187" t="s">
        <v>1718</v>
      </c>
      <c r="H14" s="188" t="s">
        <v>1719</v>
      </c>
      <c r="I14" s="188" t="s">
        <v>1720</v>
      </c>
      <c r="J14" s="187" t="s">
        <v>1721</v>
      </c>
      <c r="K14" s="189" t="s">
        <v>1722</v>
      </c>
      <c r="L14" s="189"/>
      <c r="M14" s="190">
        <v>12732.3</v>
      </c>
      <c r="N14" s="189"/>
      <c r="O14" s="190">
        <v>12732.3</v>
      </c>
      <c r="P14" s="190"/>
      <c r="Q14" s="187" t="s">
        <v>1714</v>
      </c>
      <c r="R14" s="187" t="s">
        <v>1715</v>
      </c>
      <c r="S14" s="20"/>
    </row>
    <row r="15" spans="1:19" s="21" customFormat="1" ht="99.75" customHeight="1" x14ac:dyDescent="0.2">
      <c r="A15" s="186">
        <v>9</v>
      </c>
      <c r="B15" s="187" t="s">
        <v>80</v>
      </c>
      <c r="C15" s="187">
        <v>1</v>
      </c>
      <c r="D15" s="187">
        <v>6</v>
      </c>
      <c r="E15" s="187" t="s">
        <v>1723</v>
      </c>
      <c r="F15" s="187" t="s">
        <v>1724</v>
      </c>
      <c r="G15" s="187" t="s">
        <v>1725</v>
      </c>
      <c r="H15" s="187" t="s">
        <v>1726</v>
      </c>
      <c r="I15" s="188" t="s">
        <v>1727</v>
      </c>
      <c r="J15" s="187" t="s">
        <v>1728</v>
      </c>
      <c r="K15" s="189" t="s">
        <v>1677</v>
      </c>
      <c r="L15" s="189"/>
      <c r="M15" s="190">
        <v>80566.06</v>
      </c>
      <c r="N15" s="189"/>
      <c r="O15" s="190">
        <v>80566.06</v>
      </c>
      <c r="P15" s="190"/>
      <c r="Q15" s="187" t="s">
        <v>1729</v>
      </c>
      <c r="R15" s="187" t="s">
        <v>1730</v>
      </c>
      <c r="S15" s="20"/>
    </row>
    <row r="16" spans="1:19" s="21" customFormat="1" ht="99.75" customHeight="1" x14ac:dyDescent="0.2">
      <c r="A16" s="186">
        <v>10</v>
      </c>
      <c r="B16" s="187" t="s">
        <v>80</v>
      </c>
      <c r="C16" s="187">
        <v>1</v>
      </c>
      <c r="D16" s="187">
        <v>6</v>
      </c>
      <c r="E16" s="187" t="s">
        <v>1731</v>
      </c>
      <c r="F16" s="187" t="s">
        <v>1732</v>
      </c>
      <c r="G16" s="187" t="s">
        <v>1733</v>
      </c>
      <c r="H16" s="187" t="s">
        <v>1427</v>
      </c>
      <c r="I16" s="188" t="s">
        <v>1734</v>
      </c>
      <c r="J16" s="187" t="s">
        <v>1735</v>
      </c>
      <c r="K16" s="189" t="s">
        <v>1668</v>
      </c>
      <c r="L16" s="189"/>
      <c r="M16" s="190">
        <v>83358</v>
      </c>
      <c r="N16" s="189"/>
      <c r="O16" s="190">
        <v>83358</v>
      </c>
      <c r="P16" s="190"/>
      <c r="Q16" s="187" t="s">
        <v>1736</v>
      </c>
      <c r="R16" s="187" t="s">
        <v>1737</v>
      </c>
      <c r="S16" s="20"/>
    </row>
    <row r="17" spans="1:19" s="21" customFormat="1" ht="100.5" customHeight="1" x14ac:dyDescent="0.2">
      <c r="A17" s="186">
        <v>11</v>
      </c>
      <c r="B17" s="187" t="s">
        <v>92</v>
      </c>
      <c r="C17" s="187">
        <v>1</v>
      </c>
      <c r="D17" s="187">
        <v>6</v>
      </c>
      <c r="E17" s="187" t="s">
        <v>1738</v>
      </c>
      <c r="F17" s="187" t="s">
        <v>1739</v>
      </c>
      <c r="G17" s="187" t="s">
        <v>1740</v>
      </c>
      <c r="H17" s="187" t="s">
        <v>1741</v>
      </c>
      <c r="I17" s="188" t="s">
        <v>1742</v>
      </c>
      <c r="J17" s="187" t="s">
        <v>1743</v>
      </c>
      <c r="K17" s="189" t="s">
        <v>1668</v>
      </c>
      <c r="L17" s="189"/>
      <c r="M17" s="190">
        <v>103124.34</v>
      </c>
      <c r="N17" s="189"/>
      <c r="O17" s="190">
        <v>103124.34</v>
      </c>
      <c r="P17" s="190"/>
      <c r="Q17" s="187" t="s">
        <v>1744</v>
      </c>
      <c r="R17" s="187" t="s">
        <v>1745</v>
      </c>
      <c r="S17" s="20"/>
    </row>
    <row r="18" spans="1:19" s="21" customFormat="1" ht="99" customHeight="1" x14ac:dyDescent="0.2">
      <c r="A18" s="186">
        <v>12</v>
      </c>
      <c r="B18" s="187" t="s">
        <v>80</v>
      </c>
      <c r="C18" s="187">
        <v>1</v>
      </c>
      <c r="D18" s="187">
        <v>6</v>
      </c>
      <c r="E18" s="187" t="s">
        <v>1746</v>
      </c>
      <c r="F18" s="187" t="s">
        <v>1747</v>
      </c>
      <c r="G18" s="187" t="s">
        <v>1697</v>
      </c>
      <c r="H18" s="187" t="s">
        <v>1698</v>
      </c>
      <c r="I18" s="188" t="s">
        <v>1748</v>
      </c>
      <c r="J18" s="187" t="s">
        <v>1749</v>
      </c>
      <c r="K18" s="189" t="s">
        <v>1668</v>
      </c>
      <c r="L18" s="189"/>
      <c r="M18" s="190">
        <v>21649</v>
      </c>
      <c r="N18" s="189"/>
      <c r="O18" s="190">
        <v>21649</v>
      </c>
      <c r="P18" s="190"/>
      <c r="Q18" s="187" t="s">
        <v>1714</v>
      </c>
      <c r="R18" s="187" t="s">
        <v>1715</v>
      </c>
      <c r="S18" s="20"/>
    </row>
    <row r="19" spans="1:19" s="21" customFormat="1" ht="125.25" customHeight="1" x14ac:dyDescent="0.2">
      <c r="A19" s="186">
        <v>13</v>
      </c>
      <c r="B19" s="187" t="s">
        <v>76</v>
      </c>
      <c r="C19" s="187">
        <v>1</v>
      </c>
      <c r="D19" s="187">
        <v>9</v>
      </c>
      <c r="E19" s="187" t="s">
        <v>1750</v>
      </c>
      <c r="F19" s="187" t="s">
        <v>1751</v>
      </c>
      <c r="G19" s="187" t="s">
        <v>1752</v>
      </c>
      <c r="H19" s="187" t="s">
        <v>1753</v>
      </c>
      <c r="I19" s="188" t="s">
        <v>396</v>
      </c>
      <c r="J19" s="187" t="s">
        <v>1754</v>
      </c>
      <c r="K19" s="189" t="s">
        <v>1668</v>
      </c>
      <c r="L19" s="189"/>
      <c r="M19" s="190">
        <v>67527</v>
      </c>
      <c r="N19" s="189"/>
      <c r="O19" s="190">
        <v>67527</v>
      </c>
      <c r="P19" s="190"/>
      <c r="Q19" s="187" t="s">
        <v>1678</v>
      </c>
      <c r="R19" s="187" t="s">
        <v>1679</v>
      </c>
      <c r="S19" s="20"/>
    </row>
    <row r="20" spans="1:19" s="21" customFormat="1" ht="93.75" customHeight="1" x14ac:dyDescent="0.2">
      <c r="A20" s="186">
        <v>14</v>
      </c>
      <c r="B20" s="187" t="s">
        <v>92</v>
      </c>
      <c r="C20" s="187">
        <v>1</v>
      </c>
      <c r="D20" s="187">
        <v>13</v>
      </c>
      <c r="E20" s="187" t="s">
        <v>1755</v>
      </c>
      <c r="F20" s="187" t="s">
        <v>1756</v>
      </c>
      <c r="G20" s="187" t="s">
        <v>1757</v>
      </c>
      <c r="H20" s="187" t="s">
        <v>1758</v>
      </c>
      <c r="I20" s="188" t="s">
        <v>1759</v>
      </c>
      <c r="J20" s="187" t="s">
        <v>1760</v>
      </c>
      <c r="K20" s="189" t="s">
        <v>1692</v>
      </c>
      <c r="L20" s="189"/>
      <c r="M20" s="190">
        <v>49711.24</v>
      </c>
      <c r="N20" s="189"/>
      <c r="O20" s="190">
        <v>49711.24</v>
      </c>
      <c r="P20" s="190"/>
      <c r="Q20" s="187" t="s">
        <v>1669</v>
      </c>
      <c r="R20" s="187" t="s">
        <v>1670</v>
      </c>
      <c r="S20" s="20"/>
    </row>
    <row r="21" spans="1:19" s="21" customFormat="1" ht="101.25" customHeight="1" x14ac:dyDescent="0.2">
      <c r="A21" s="186">
        <v>15</v>
      </c>
      <c r="B21" s="187" t="s">
        <v>80</v>
      </c>
      <c r="C21" s="187" t="s">
        <v>575</v>
      </c>
      <c r="D21" s="187">
        <v>13</v>
      </c>
      <c r="E21" s="187" t="s">
        <v>1761</v>
      </c>
      <c r="F21" s="187" t="s">
        <v>1762</v>
      </c>
      <c r="G21" s="187" t="s">
        <v>1763</v>
      </c>
      <c r="H21" s="187" t="s">
        <v>1764</v>
      </c>
      <c r="I21" s="188" t="s">
        <v>1765</v>
      </c>
      <c r="J21" s="187" t="s">
        <v>1766</v>
      </c>
      <c r="K21" s="189" t="s">
        <v>1668</v>
      </c>
      <c r="L21" s="189"/>
      <c r="M21" s="190">
        <v>8182.31</v>
      </c>
      <c r="N21" s="189"/>
      <c r="O21" s="190">
        <v>8182.31</v>
      </c>
      <c r="P21" s="190"/>
      <c r="Q21" s="187" t="s">
        <v>1767</v>
      </c>
      <c r="R21" s="187" t="s">
        <v>1768</v>
      </c>
      <c r="S21" s="20"/>
    </row>
    <row r="22" spans="1:19" ht="60" x14ac:dyDescent="0.25">
      <c r="A22" s="9">
        <v>16</v>
      </c>
      <c r="B22" s="191">
        <v>6</v>
      </c>
      <c r="C22" s="191">
        <v>1</v>
      </c>
      <c r="D22" s="191">
        <v>13</v>
      </c>
      <c r="E22" s="191" t="s">
        <v>1769</v>
      </c>
      <c r="F22" s="191" t="s">
        <v>1770</v>
      </c>
      <c r="G22" s="191" t="s">
        <v>1771</v>
      </c>
      <c r="H22" s="191" t="s">
        <v>1772</v>
      </c>
      <c r="I22" s="191" t="s">
        <v>1773</v>
      </c>
      <c r="J22" s="191" t="s">
        <v>1774</v>
      </c>
      <c r="K22" s="191" t="s">
        <v>1668</v>
      </c>
      <c r="L22" s="192"/>
      <c r="M22" s="71">
        <v>10301.030000000001</v>
      </c>
      <c r="N22" s="191"/>
      <c r="O22" s="192">
        <v>10301.030000000001</v>
      </c>
      <c r="P22" s="193"/>
      <c r="Q22" s="191" t="s">
        <v>1714</v>
      </c>
      <c r="R22" s="191" t="s">
        <v>1715</v>
      </c>
    </row>
    <row r="23" spans="1:19" ht="75" x14ac:dyDescent="0.25">
      <c r="A23" s="9">
        <v>17</v>
      </c>
      <c r="B23" s="191">
        <v>6</v>
      </c>
      <c r="C23" s="191">
        <v>1</v>
      </c>
      <c r="D23" s="191">
        <v>13</v>
      </c>
      <c r="E23" s="191" t="s">
        <v>1775</v>
      </c>
      <c r="F23" s="191" t="s">
        <v>1776</v>
      </c>
      <c r="G23" s="191" t="s">
        <v>1777</v>
      </c>
      <c r="H23" s="191" t="s">
        <v>1778</v>
      </c>
      <c r="I23" s="191" t="s">
        <v>1779</v>
      </c>
      <c r="J23" s="191" t="s">
        <v>1780</v>
      </c>
      <c r="K23" s="191" t="s">
        <v>1668</v>
      </c>
      <c r="L23" s="192"/>
      <c r="M23" s="71">
        <v>48963.22</v>
      </c>
      <c r="N23" s="191"/>
      <c r="O23" s="192">
        <v>48963.22</v>
      </c>
      <c r="P23" s="193"/>
      <c r="Q23" s="191" t="s">
        <v>1781</v>
      </c>
      <c r="R23" s="191" t="s">
        <v>1782</v>
      </c>
    </row>
    <row r="24" spans="1:19" ht="80.25" customHeight="1" x14ac:dyDescent="0.25">
      <c r="A24" s="9">
        <v>18</v>
      </c>
      <c r="B24" s="191">
        <v>6</v>
      </c>
      <c r="C24" s="70">
        <v>3</v>
      </c>
      <c r="D24" s="191">
        <v>13</v>
      </c>
      <c r="E24" s="191" t="s">
        <v>1783</v>
      </c>
      <c r="F24" s="191" t="s">
        <v>1784</v>
      </c>
      <c r="G24" s="191" t="s">
        <v>1785</v>
      </c>
      <c r="H24" s="191" t="s">
        <v>1786</v>
      </c>
      <c r="I24" s="191" t="s">
        <v>1787</v>
      </c>
      <c r="J24" s="191" t="s">
        <v>1788</v>
      </c>
      <c r="K24" s="191" t="s">
        <v>1668</v>
      </c>
      <c r="L24" s="192"/>
      <c r="M24" s="71">
        <v>35670</v>
      </c>
      <c r="N24" s="191"/>
      <c r="O24" s="192">
        <v>35670</v>
      </c>
      <c r="P24" s="193"/>
      <c r="Q24" s="191" t="s">
        <v>1789</v>
      </c>
      <c r="R24" s="191" t="s">
        <v>1790</v>
      </c>
    </row>
    <row r="25" spans="1:19" ht="120" x14ac:dyDescent="0.25">
      <c r="A25" s="9">
        <v>19</v>
      </c>
      <c r="B25" s="191">
        <v>5</v>
      </c>
      <c r="C25" s="191">
        <v>1</v>
      </c>
      <c r="D25" s="191">
        <v>13</v>
      </c>
      <c r="E25" s="191" t="s">
        <v>1791</v>
      </c>
      <c r="F25" s="191" t="s">
        <v>1792</v>
      </c>
      <c r="G25" s="191" t="s">
        <v>100</v>
      </c>
      <c r="H25" s="191" t="s">
        <v>1793</v>
      </c>
      <c r="I25" s="191" t="s">
        <v>1794</v>
      </c>
      <c r="J25" s="191" t="s">
        <v>1795</v>
      </c>
      <c r="K25" s="191" t="s">
        <v>1668</v>
      </c>
      <c r="L25" s="192"/>
      <c r="M25" s="71">
        <v>16207.34</v>
      </c>
      <c r="N25" s="191"/>
      <c r="O25" s="192">
        <v>16207.34</v>
      </c>
      <c r="P25" s="193"/>
      <c r="Q25" s="191" t="s">
        <v>1796</v>
      </c>
      <c r="R25" s="191" t="s">
        <v>1797</v>
      </c>
    </row>
    <row r="26" spans="1:19" x14ac:dyDescent="0.25">
      <c r="H26" s="1"/>
      <c r="R26" s="1"/>
    </row>
    <row r="27" spans="1:19" x14ac:dyDescent="0.25">
      <c r="H27" s="1"/>
      <c r="N27" s="177"/>
      <c r="O27" s="495" t="s">
        <v>55</v>
      </c>
      <c r="P27" s="496"/>
      <c r="R27" s="1"/>
    </row>
    <row r="28" spans="1:19" x14ac:dyDescent="0.25">
      <c r="H28" s="1"/>
      <c r="N28" s="179"/>
      <c r="O28" s="194" t="s">
        <v>56</v>
      </c>
      <c r="P28" s="195" t="s">
        <v>0</v>
      </c>
      <c r="R28" s="1"/>
    </row>
    <row r="29" spans="1:19" x14ac:dyDescent="0.25">
      <c r="H29" s="1"/>
      <c r="N29" s="179" t="s">
        <v>1646</v>
      </c>
      <c r="O29" s="115">
        <v>19</v>
      </c>
      <c r="P29" s="118">
        <f>O7+O8+O9+O10+O11+O12+O13+O14+O15+O16+O17+O18+O19+O20+O21+O22+O23+O24+O25</f>
        <v>990121.73</v>
      </c>
      <c r="R29" s="1"/>
    </row>
    <row r="30" spans="1:19" x14ac:dyDescent="0.25">
      <c r="H30" s="1"/>
      <c r="R30" s="1"/>
    </row>
    <row r="31" spans="1:19" x14ac:dyDescent="0.25">
      <c r="H31" s="1"/>
      <c r="R31" s="1"/>
    </row>
    <row r="32" spans="1:19" x14ac:dyDescent="0.25">
      <c r="H32" s="1"/>
      <c r="R32" s="1"/>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row r="1260" s="1" customFormat="1" x14ac:dyDescent="0.25"/>
    <row r="1261" s="1" customFormat="1" x14ac:dyDescent="0.25"/>
    <row r="1262" s="1" customFormat="1" x14ac:dyDescent="0.25"/>
    <row r="1263" s="1" customFormat="1" x14ac:dyDescent="0.25"/>
    <row r="1264" s="1" customFormat="1" x14ac:dyDescent="0.25"/>
    <row r="1265" s="1" customFormat="1" x14ac:dyDescent="0.25"/>
    <row r="1266" s="1" customFormat="1" x14ac:dyDescent="0.25"/>
    <row r="1267" s="1" customFormat="1" x14ac:dyDescent="0.25"/>
    <row r="1268" s="1" customFormat="1" x14ac:dyDescent="0.25"/>
    <row r="1269" s="1" customFormat="1" x14ac:dyDescent="0.25"/>
    <row r="1270" s="1" customFormat="1" x14ac:dyDescent="0.25"/>
    <row r="1271" s="1" customFormat="1" x14ac:dyDescent="0.25"/>
    <row r="1272" s="1" customFormat="1" x14ac:dyDescent="0.25"/>
    <row r="1273" s="1" customFormat="1" x14ac:dyDescent="0.25"/>
    <row r="1274" s="1" customFormat="1" x14ac:dyDescent="0.25"/>
    <row r="1275" s="1" customFormat="1" x14ac:dyDescent="0.25"/>
    <row r="1276" s="1" customFormat="1" x14ac:dyDescent="0.25"/>
    <row r="1277" s="1" customFormat="1" x14ac:dyDescent="0.25"/>
    <row r="1278" s="1" customFormat="1" x14ac:dyDescent="0.25"/>
    <row r="1279" s="1" customFormat="1" x14ac:dyDescent="0.25"/>
    <row r="1280" s="1" customFormat="1" x14ac:dyDescent="0.25"/>
    <row r="1281" s="1" customFormat="1" x14ac:dyDescent="0.25"/>
    <row r="1282" s="1" customFormat="1" x14ac:dyDescent="0.25"/>
    <row r="1283" s="1" customFormat="1" x14ac:dyDescent="0.25"/>
    <row r="1284" s="1" customFormat="1" x14ac:dyDescent="0.25"/>
    <row r="1285" s="1" customFormat="1" x14ac:dyDescent="0.25"/>
    <row r="1286" s="1" customFormat="1" x14ac:dyDescent="0.25"/>
    <row r="1287" s="1" customFormat="1" x14ac:dyDescent="0.25"/>
    <row r="1288" s="1" customFormat="1" x14ac:dyDescent="0.25"/>
    <row r="1289" s="1" customFormat="1" x14ac:dyDescent="0.25"/>
    <row r="1290" s="1" customFormat="1" x14ac:dyDescent="0.25"/>
    <row r="1291" s="1" customFormat="1" x14ac:dyDescent="0.25"/>
    <row r="1292" s="1" customFormat="1" x14ac:dyDescent="0.25"/>
    <row r="1293" s="1" customFormat="1" x14ac:dyDescent="0.25"/>
    <row r="1294" s="1" customFormat="1" x14ac:dyDescent="0.25"/>
    <row r="1295" s="1" customFormat="1" x14ac:dyDescent="0.25"/>
    <row r="1296" s="1" customFormat="1" x14ac:dyDescent="0.25"/>
    <row r="1297" s="1" customFormat="1" x14ac:dyDescent="0.25"/>
    <row r="1298" s="1" customFormat="1" x14ac:dyDescent="0.25"/>
    <row r="1299" s="1" customFormat="1" x14ac:dyDescent="0.25"/>
    <row r="1300" s="1" customFormat="1" x14ac:dyDescent="0.25"/>
    <row r="1301" s="1" customFormat="1" x14ac:dyDescent="0.25"/>
    <row r="1302" s="1" customFormat="1" x14ac:dyDescent="0.25"/>
    <row r="1303" s="1" customFormat="1" x14ac:dyDescent="0.25"/>
    <row r="1304" s="1" customFormat="1" x14ac:dyDescent="0.25"/>
    <row r="1305" s="1" customFormat="1" x14ac:dyDescent="0.25"/>
    <row r="1306" s="1" customFormat="1" x14ac:dyDescent="0.25"/>
    <row r="1307" s="1" customFormat="1" x14ac:dyDescent="0.25"/>
    <row r="1308" s="1" customFormat="1" x14ac:dyDescent="0.25"/>
    <row r="1309" s="1" customFormat="1" x14ac:dyDescent="0.25"/>
    <row r="1310" s="1" customFormat="1" x14ac:dyDescent="0.25"/>
    <row r="1311" s="1" customFormat="1" x14ac:dyDescent="0.25"/>
    <row r="1312" s="1" customFormat="1" x14ac:dyDescent="0.25"/>
    <row r="1313" s="1" customFormat="1" x14ac:dyDescent="0.25"/>
    <row r="1314" s="1" customFormat="1" x14ac:dyDescent="0.25"/>
    <row r="1315" s="1" customFormat="1" x14ac:dyDescent="0.25"/>
    <row r="1316" s="1" customFormat="1" x14ac:dyDescent="0.25"/>
    <row r="1317" s="1" customFormat="1" x14ac:dyDescent="0.25"/>
    <row r="1318" s="1" customFormat="1" x14ac:dyDescent="0.25"/>
    <row r="1319" s="1" customFormat="1" x14ac:dyDescent="0.25"/>
    <row r="1320" s="1" customFormat="1" x14ac:dyDescent="0.25"/>
    <row r="1321" s="1" customFormat="1" x14ac:dyDescent="0.25"/>
    <row r="1322" s="1" customFormat="1" x14ac:dyDescent="0.25"/>
    <row r="1323" s="1" customFormat="1" x14ac:dyDescent="0.25"/>
    <row r="1324" s="1" customFormat="1" x14ac:dyDescent="0.25"/>
    <row r="1325" s="1" customFormat="1" x14ac:dyDescent="0.25"/>
    <row r="1326" s="1" customFormat="1" x14ac:dyDescent="0.25"/>
    <row r="1327" s="1" customFormat="1" x14ac:dyDescent="0.25"/>
    <row r="1328" s="1" customFormat="1" x14ac:dyDescent="0.25"/>
    <row r="1329" s="1" customFormat="1" x14ac:dyDescent="0.25"/>
    <row r="1330" s="1" customFormat="1" x14ac:dyDescent="0.25"/>
    <row r="1331" s="1" customFormat="1" x14ac:dyDescent="0.25"/>
    <row r="1332" s="1" customFormat="1" x14ac:dyDescent="0.25"/>
    <row r="1333" s="1" customFormat="1" x14ac:dyDescent="0.25"/>
    <row r="1334" s="1" customFormat="1" x14ac:dyDescent="0.25"/>
    <row r="1335" s="1" customFormat="1" x14ac:dyDescent="0.25"/>
    <row r="1336" s="1" customFormat="1" x14ac:dyDescent="0.25"/>
    <row r="1337" s="1" customFormat="1" x14ac:dyDescent="0.25"/>
    <row r="1338" s="1" customFormat="1" x14ac:dyDescent="0.25"/>
    <row r="1339" s="1" customFormat="1" x14ac:dyDescent="0.25"/>
    <row r="1340" s="1" customFormat="1" x14ac:dyDescent="0.25"/>
    <row r="1341" s="1" customFormat="1" x14ac:dyDescent="0.25"/>
    <row r="1342" s="1" customFormat="1" x14ac:dyDescent="0.25"/>
    <row r="1343" s="1" customFormat="1" x14ac:dyDescent="0.25"/>
    <row r="1344" s="1" customFormat="1" x14ac:dyDescent="0.25"/>
    <row r="1345" s="1" customFormat="1" x14ac:dyDescent="0.25"/>
    <row r="1346" s="1" customFormat="1" x14ac:dyDescent="0.25"/>
    <row r="1347" s="1" customFormat="1" x14ac:dyDescent="0.25"/>
    <row r="1348" s="1" customFormat="1" x14ac:dyDescent="0.25"/>
    <row r="1349" s="1" customFormat="1" x14ac:dyDescent="0.25"/>
    <row r="1350" s="1" customFormat="1" x14ac:dyDescent="0.25"/>
    <row r="1351" s="1" customFormat="1" x14ac:dyDescent="0.25"/>
    <row r="1352" s="1" customFormat="1" x14ac:dyDescent="0.25"/>
    <row r="1353" s="1" customFormat="1" x14ac:dyDescent="0.25"/>
    <row r="1354" s="1" customFormat="1" x14ac:dyDescent="0.25"/>
    <row r="1355" s="1" customFormat="1" x14ac:dyDescent="0.25"/>
    <row r="1356" s="1" customFormat="1" x14ac:dyDescent="0.25"/>
    <row r="1357" s="1" customFormat="1" x14ac:dyDescent="0.25"/>
    <row r="1358" s="1" customFormat="1" x14ac:dyDescent="0.25"/>
    <row r="1359" s="1" customFormat="1" x14ac:dyDescent="0.25"/>
    <row r="1360" s="1" customFormat="1" x14ac:dyDescent="0.25"/>
    <row r="1361" s="1" customFormat="1" x14ac:dyDescent="0.25"/>
    <row r="1362" s="1" customFormat="1" x14ac:dyDescent="0.25"/>
    <row r="1363" s="1" customFormat="1" x14ac:dyDescent="0.25"/>
    <row r="1364" s="1" customFormat="1" x14ac:dyDescent="0.25"/>
    <row r="1365" s="1" customFormat="1" x14ac:dyDescent="0.25"/>
    <row r="1366" s="1" customFormat="1" x14ac:dyDescent="0.25"/>
    <row r="1367" s="1" customFormat="1" x14ac:dyDescent="0.25"/>
    <row r="1368" s="1" customFormat="1" x14ac:dyDescent="0.25"/>
    <row r="1369" s="1" customFormat="1" x14ac:dyDescent="0.25"/>
    <row r="1370" s="1" customFormat="1" x14ac:dyDescent="0.25"/>
    <row r="1371" s="1" customFormat="1" x14ac:dyDescent="0.25"/>
    <row r="1372" s="1" customFormat="1" x14ac:dyDescent="0.25"/>
    <row r="1373" s="1" customFormat="1" x14ac:dyDescent="0.25"/>
    <row r="1374" s="1" customFormat="1" x14ac:dyDescent="0.25"/>
    <row r="1375" s="1" customFormat="1" x14ac:dyDescent="0.25"/>
    <row r="1376" s="1" customFormat="1" x14ac:dyDescent="0.25"/>
    <row r="1377" s="1" customFormat="1" x14ac:dyDescent="0.25"/>
    <row r="1378" s="1" customFormat="1" x14ac:dyDescent="0.25"/>
    <row r="1379" s="1" customFormat="1" x14ac:dyDescent="0.25"/>
    <row r="1380" s="1" customFormat="1" x14ac:dyDescent="0.25"/>
    <row r="1381" s="1" customFormat="1" x14ac:dyDescent="0.25"/>
    <row r="1382" s="1" customFormat="1" x14ac:dyDescent="0.25"/>
    <row r="1383" s="1" customFormat="1" x14ac:dyDescent="0.25"/>
    <row r="1384" s="1" customFormat="1" x14ac:dyDescent="0.25"/>
    <row r="1385" s="1" customFormat="1" x14ac:dyDescent="0.25"/>
    <row r="1386" s="1" customFormat="1" x14ac:dyDescent="0.25"/>
    <row r="1387" s="1" customFormat="1" x14ac:dyDescent="0.25"/>
    <row r="1388" s="1" customFormat="1" x14ac:dyDescent="0.25"/>
    <row r="1389" s="1" customFormat="1" x14ac:dyDescent="0.25"/>
    <row r="1390" s="1" customFormat="1" x14ac:dyDescent="0.25"/>
    <row r="1391" s="1" customFormat="1" x14ac:dyDescent="0.25"/>
    <row r="1392" s="1" customFormat="1" x14ac:dyDescent="0.25"/>
    <row r="1393" s="1" customFormat="1" x14ac:dyDescent="0.25"/>
    <row r="1394" s="1" customFormat="1" x14ac:dyDescent="0.25"/>
    <row r="1395" s="1" customFormat="1" x14ac:dyDescent="0.25"/>
    <row r="1396" s="1" customFormat="1" x14ac:dyDescent="0.25"/>
    <row r="1397" s="1" customFormat="1" x14ac:dyDescent="0.25"/>
    <row r="1398" s="1" customFormat="1" x14ac:dyDescent="0.25"/>
    <row r="1399" s="1" customFormat="1" x14ac:dyDescent="0.25"/>
    <row r="1400" s="1" customFormat="1" x14ac:dyDescent="0.25"/>
    <row r="1401" s="1" customFormat="1" x14ac:dyDescent="0.25"/>
    <row r="1402" s="1" customFormat="1" x14ac:dyDescent="0.25"/>
    <row r="1403" s="1" customFormat="1" x14ac:dyDescent="0.25"/>
    <row r="1404" s="1" customFormat="1" x14ac:dyDescent="0.25"/>
    <row r="1405" s="1" customFormat="1" x14ac:dyDescent="0.25"/>
    <row r="1406" s="1" customFormat="1" x14ac:dyDescent="0.25"/>
    <row r="1407" s="1" customFormat="1" x14ac:dyDescent="0.25"/>
    <row r="1408" s="1" customFormat="1" x14ac:dyDescent="0.25"/>
    <row r="1409" s="1" customFormat="1" x14ac:dyDescent="0.25"/>
    <row r="1410" s="1" customFormat="1" x14ac:dyDescent="0.25"/>
    <row r="1411" s="1" customFormat="1" x14ac:dyDescent="0.25"/>
    <row r="1412" s="1" customFormat="1" x14ac:dyDescent="0.25"/>
    <row r="1413" s="1" customFormat="1" x14ac:dyDescent="0.25"/>
    <row r="1414" s="1" customFormat="1" x14ac:dyDescent="0.25"/>
    <row r="1415" s="1" customFormat="1" x14ac:dyDescent="0.25"/>
    <row r="1416" s="1" customFormat="1" x14ac:dyDescent="0.25"/>
    <row r="1417" s="1" customFormat="1" x14ac:dyDescent="0.25"/>
    <row r="1418" s="1" customFormat="1" x14ac:dyDescent="0.25"/>
    <row r="1419" s="1" customFormat="1" x14ac:dyDescent="0.25"/>
    <row r="1420" s="1" customFormat="1" x14ac:dyDescent="0.25"/>
    <row r="1421" s="1" customFormat="1" x14ac:dyDescent="0.25"/>
    <row r="1422" s="1" customFormat="1" x14ac:dyDescent="0.25"/>
    <row r="1423" s="1" customFormat="1" x14ac:dyDescent="0.25"/>
    <row r="1424" s="1" customFormat="1" x14ac:dyDescent="0.25"/>
    <row r="1425" s="1" customFormat="1" x14ac:dyDescent="0.25"/>
    <row r="1426" s="1" customFormat="1" x14ac:dyDescent="0.25"/>
    <row r="1427" s="1" customFormat="1" x14ac:dyDescent="0.25"/>
    <row r="1428" s="1" customFormat="1" x14ac:dyDescent="0.25"/>
    <row r="1429" s="1" customFormat="1" x14ac:dyDescent="0.25"/>
    <row r="1430" s="1" customFormat="1" x14ac:dyDescent="0.25"/>
    <row r="1431" s="1" customFormat="1" x14ac:dyDescent="0.25"/>
    <row r="1432" s="1" customFormat="1" x14ac:dyDescent="0.25"/>
    <row r="1433" s="1" customFormat="1" x14ac:dyDescent="0.25"/>
    <row r="1434" s="1" customFormat="1" x14ac:dyDescent="0.25"/>
    <row r="1435" s="1" customFormat="1" x14ac:dyDescent="0.25"/>
    <row r="1436" s="1" customFormat="1" x14ac:dyDescent="0.25"/>
    <row r="1437" s="1" customFormat="1" x14ac:dyDescent="0.25"/>
    <row r="1438" s="1" customFormat="1" x14ac:dyDescent="0.25"/>
    <row r="1439" s="1" customFormat="1" x14ac:dyDescent="0.25"/>
    <row r="1440" s="1" customFormat="1" x14ac:dyDescent="0.25"/>
    <row r="1441" s="1" customFormat="1" x14ac:dyDescent="0.25"/>
    <row r="1442" s="1" customFormat="1" x14ac:dyDescent="0.25"/>
    <row r="1443" s="1" customFormat="1" x14ac:dyDescent="0.25"/>
    <row r="1444" s="1" customFormat="1" x14ac:dyDescent="0.25"/>
    <row r="1445" s="1" customFormat="1" x14ac:dyDescent="0.25"/>
    <row r="1446" s="1" customFormat="1" x14ac:dyDescent="0.25"/>
    <row r="1447" s="1" customFormat="1" x14ac:dyDescent="0.25"/>
    <row r="1448" s="1" customFormat="1" x14ac:dyDescent="0.25"/>
    <row r="1449" s="1" customFormat="1" x14ac:dyDescent="0.25"/>
    <row r="1450" s="1" customFormat="1" x14ac:dyDescent="0.25"/>
    <row r="1451" s="1" customFormat="1" x14ac:dyDescent="0.25"/>
    <row r="1452" s="1" customFormat="1" x14ac:dyDescent="0.25"/>
    <row r="1453" s="1" customFormat="1" x14ac:dyDescent="0.25"/>
    <row r="1454" s="1" customFormat="1" x14ac:dyDescent="0.25"/>
    <row r="1455" s="1" customFormat="1" x14ac:dyDescent="0.25"/>
    <row r="1456" s="1" customFormat="1" x14ac:dyDescent="0.25"/>
    <row r="1457" s="1" customFormat="1" x14ac:dyDescent="0.25"/>
    <row r="1458" s="1" customFormat="1" x14ac:dyDescent="0.25"/>
    <row r="1459" s="1" customFormat="1" x14ac:dyDescent="0.25"/>
    <row r="1460" s="1" customFormat="1" x14ac:dyDescent="0.25"/>
    <row r="1461" s="1" customFormat="1" x14ac:dyDescent="0.25"/>
    <row r="1462" s="1" customFormat="1" x14ac:dyDescent="0.25"/>
    <row r="1463" s="1" customFormat="1" x14ac:dyDescent="0.25"/>
    <row r="1464" s="1" customFormat="1" x14ac:dyDescent="0.25"/>
    <row r="1465" s="1" customFormat="1" x14ac:dyDescent="0.25"/>
    <row r="1466" s="1" customFormat="1" x14ac:dyDescent="0.25"/>
    <row r="1467" s="1" customFormat="1" x14ac:dyDescent="0.25"/>
    <row r="1468" s="1" customFormat="1" x14ac:dyDescent="0.25"/>
    <row r="1469" s="1" customFormat="1" x14ac:dyDescent="0.25"/>
    <row r="1470" s="1" customFormat="1" x14ac:dyDescent="0.25"/>
    <row r="1471" s="1" customFormat="1" x14ac:dyDescent="0.25"/>
    <row r="1472" s="1" customFormat="1" x14ac:dyDescent="0.25"/>
    <row r="1473" s="1" customFormat="1" x14ac:dyDescent="0.25"/>
    <row r="1474" s="1" customFormat="1" x14ac:dyDescent="0.25"/>
    <row r="1475" s="1" customFormat="1" x14ac:dyDescent="0.25"/>
    <row r="1476" s="1" customFormat="1" x14ac:dyDescent="0.25"/>
    <row r="1477" s="1" customFormat="1" x14ac:dyDescent="0.25"/>
    <row r="1478" s="1" customFormat="1" x14ac:dyDescent="0.25"/>
    <row r="1479" s="1" customFormat="1" x14ac:dyDescent="0.25"/>
    <row r="1480" s="1" customFormat="1" x14ac:dyDescent="0.25"/>
    <row r="1481" s="1" customFormat="1" x14ac:dyDescent="0.25"/>
    <row r="1482" s="1" customFormat="1" x14ac:dyDescent="0.25"/>
    <row r="1483" s="1" customFormat="1" x14ac:dyDescent="0.25"/>
    <row r="1484" s="1" customFormat="1" x14ac:dyDescent="0.25"/>
    <row r="1485" s="1" customFormat="1" x14ac:dyDescent="0.25"/>
    <row r="1486" s="1" customFormat="1" x14ac:dyDescent="0.25"/>
    <row r="1487" s="1" customFormat="1" x14ac:dyDescent="0.25"/>
    <row r="1488" s="1" customFormat="1" x14ac:dyDescent="0.25"/>
    <row r="1489" s="1" customFormat="1" x14ac:dyDescent="0.25"/>
    <row r="1490" s="1" customFormat="1" x14ac:dyDescent="0.25"/>
    <row r="1491" s="1" customFormat="1" x14ac:dyDescent="0.25"/>
    <row r="1492" s="1" customFormat="1" x14ac:dyDescent="0.25"/>
    <row r="1493" s="1" customFormat="1" x14ac:dyDescent="0.25"/>
    <row r="1494" s="1" customFormat="1" x14ac:dyDescent="0.25"/>
    <row r="1495" s="1" customFormat="1" x14ac:dyDescent="0.25"/>
    <row r="1496" s="1" customFormat="1" x14ac:dyDescent="0.25"/>
    <row r="1497" s="1" customFormat="1" x14ac:dyDescent="0.25"/>
    <row r="1498" s="1" customFormat="1" x14ac:dyDescent="0.25"/>
    <row r="1499" s="1" customFormat="1" x14ac:dyDescent="0.25"/>
    <row r="1500" s="1" customFormat="1" x14ac:dyDescent="0.25"/>
    <row r="1501" s="1" customFormat="1" x14ac:dyDescent="0.25"/>
    <row r="1502" s="1" customFormat="1" x14ac:dyDescent="0.25"/>
    <row r="1503" s="1" customFormat="1" x14ac:dyDescent="0.25"/>
    <row r="1504" s="1" customFormat="1" x14ac:dyDescent="0.25"/>
    <row r="1505" s="1" customFormat="1" x14ac:dyDescent="0.25"/>
    <row r="1506" s="1" customFormat="1" x14ac:dyDescent="0.25"/>
    <row r="1507" s="1" customFormat="1" x14ac:dyDescent="0.25"/>
    <row r="1508" s="1" customFormat="1" x14ac:dyDescent="0.25"/>
    <row r="1509" s="1" customFormat="1" x14ac:dyDescent="0.25"/>
    <row r="1510" s="1" customFormat="1" x14ac:dyDescent="0.25"/>
    <row r="1511" s="1" customFormat="1" x14ac:dyDescent="0.25"/>
    <row r="1512" s="1" customFormat="1" x14ac:dyDescent="0.25"/>
    <row r="1513" s="1" customFormat="1" x14ac:dyDescent="0.25"/>
    <row r="1514" s="1" customFormat="1" x14ac:dyDescent="0.25"/>
    <row r="1515" s="1" customFormat="1" x14ac:dyDescent="0.25"/>
    <row r="1516" s="1" customFormat="1" x14ac:dyDescent="0.25"/>
    <row r="1517" s="1" customFormat="1" x14ac:dyDescent="0.25"/>
    <row r="1518" s="1" customFormat="1" x14ac:dyDescent="0.25"/>
    <row r="1519" s="1" customFormat="1" x14ac:dyDescent="0.25"/>
    <row r="1520" s="1" customFormat="1" x14ac:dyDescent="0.25"/>
    <row r="1521" spans="8:18" x14ac:dyDescent="0.25">
      <c r="H1521" s="1"/>
      <c r="R1521" s="1"/>
    </row>
    <row r="1522" spans="8:18" x14ac:dyDescent="0.25">
      <c r="H1522" s="1"/>
      <c r="R1522" s="1"/>
    </row>
    <row r="1523" spans="8:18" x14ac:dyDescent="0.25">
      <c r="H1523" s="1"/>
      <c r="R1523" s="1"/>
    </row>
    <row r="1524" spans="8:18" x14ac:dyDescent="0.25">
      <c r="H1524" s="1"/>
      <c r="R1524" s="1"/>
    </row>
    <row r="1525" spans="8:18" x14ac:dyDescent="0.25">
      <c r="H1525" s="1"/>
      <c r="R1525" s="1"/>
    </row>
    <row r="1526" spans="8:18" x14ac:dyDescent="0.25">
      <c r="H1526" s="1"/>
      <c r="R1526" s="1"/>
    </row>
    <row r="1527" spans="8:18" x14ac:dyDescent="0.25">
      <c r="H1527" s="1"/>
      <c r="R1527" s="1"/>
    </row>
    <row r="1528" spans="8:18" x14ac:dyDescent="0.25">
      <c r="H1528" s="1"/>
      <c r="R1528" s="1"/>
    </row>
    <row r="1529" spans="8:18" x14ac:dyDescent="0.25">
      <c r="H1529" s="1"/>
      <c r="R1529" s="1"/>
    </row>
    <row r="1530" spans="8:18" x14ac:dyDescent="0.25">
      <c r="H1530" s="1"/>
      <c r="R1530" s="1"/>
    </row>
    <row r="1531" spans="8:18" x14ac:dyDescent="0.25">
      <c r="H1531" s="1"/>
      <c r="R1531" s="1"/>
    </row>
    <row r="1532" spans="8:18" x14ac:dyDescent="0.25">
      <c r="H1532" s="1"/>
      <c r="R1532" s="1"/>
    </row>
    <row r="1533" spans="8:18" x14ac:dyDescent="0.25">
      <c r="H1533" s="1"/>
      <c r="R1533" s="1"/>
    </row>
    <row r="1534" spans="8:18" x14ac:dyDescent="0.25">
      <c r="H1534" s="1"/>
      <c r="R1534" s="1"/>
    </row>
    <row r="1535" spans="8:18" x14ac:dyDescent="0.25">
      <c r="H1535" s="1"/>
      <c r="R1535" s="1"/>
    </row>
    <row r="1536" spans="8:18" x14ac:dyDescent="0.25">
      <c r="H1536" s="1"/>
    </row>
    <row r="1537" spans="8:8" x14ac:dyDescent="0.25">
      <c r="H1537" s="1"/>
    </row>
    <row r="1538" spans="8:8" x14ac:dyDescent="0.25">
      <c r="H1538" s="1"/>
    </row>
    <row r="1539" spans="8:8" x14ac:dyDescent="0.25">
      <c r="H1539" s="1"/>
    </row>
    <row r="1540" spans="8:8" x14ac:dyDescent="0.25">
      <c r="H1540" s="1"/>
    </row>
    <row r="1541" spans="8:8" x14ac:dyDescent="0.25">
      <c r="H1541" s="1"/>
    </row>
    <row r="1542" spans="8:8" x14ac:dyDescent="0.25">
      <c r="H1542" s="1"/>
    </row>
    <row r="1543" spans="8:8" x14ac:dyDescent="0.25">
      <c r="H1543" s="1"/>
    </row>
    <row r="1544" spans="8:8" x14ac:dyDescent="0.25">
      <c r="H1544" s="1"/>
    </row>
    <row r="1545" spans="8:8" x14ac:dyDescent="0.25">
      <c r="H1545" s="1"/>
    </row>
    <row r="1546" spans="8:8" x14ac:dyDescent="0.25">
      <c r="H1546" s="1"/>
    </row>
    <row r="1547" spans="8:8" x14ac:dyDescent="0.25">
      <c r="H1547" s="1"/>
    </row>
    <row r="1548" spans="8:8" x14ac:dyDescent="0.25">
      <c r="H1548" s="1"/>
    </row>
    <row r="1549" spans="8:8" x14ac:dyDescent="0.25">
      <c r="H1549" s="1"/>
    </row>
    <row r="1550" spans="8:8" x14ac:dyDescent="0.25">
      <c r="H1550" s="1"/>
    </row>
    <row r="1551" spans="8:8" x14ac:dyDescent="0.25">
      <c r="H1551" s="1"/>
    </row>
    <row r="1552" spans="8:8" x14ac:dyDescent="0.25">
      <c r="H1552" s="1"/>
    </row>
    <row r="1553" spans="8:8" x14ac:dyDescent="0.25">
      <c r="H1553" s="1"/>
    </row>
    <row r="1554" spans="8:8" x14ac:dyDescent="0.25">
      <c r="H1554" s="1"/>
    </row>
    <row r="1555" spans="8:8" x14ac:dyDescent="0.25">
      <c r="H1555" s="1"/>
    </row>
    <row r="1556" spans="8:8" x14ac:dyDescent="0.25">
      <c r="H1556" s="1"/>
    </row>
    <row r="1557" spans="8:8" x14ac:dyDescent="0.25">
      <c r="H1557" s="1"/>
    </row>
    <row r="1558" spans="8:8" x14ac:dyDescent="0.25">
      <c r="H1558" s="1"/>
    </row>
    <row r="1559" spans="8:8" x14ac:dyDescent="0.25">
      <c r="H1559" s="1"/>
    </row>
    <row r="1560" spans="8:8" x14ac:dyDescent="0.25">
      <c r="H1560" s="1"/>
    </row>
    <row r="1561" spans="8:8" x14ac:dyDescent="0.25">
      <c r="H1561" s="1"/>
    </row>
    <row r="1562" spans="8:8" x14ac:dyDescent="0.25">
      <c r="H1562" s="1"/>
    </row>
    <row r="1563" spans="8:8" x14ac:dyDescent="0.25">
      <c r="H1563" s="1"/>
    </row>
    <row r="1564" spans="8:8" x14ac:dyDescent="0.25">
      <c r="H1564" s="1"/>
    </row>
    <row r="1565" spans="8:8" x14ac:dyDescent="0.25">
      <c r="H1565" s="1"/>
    </row>
    <row r="1566" spans="8:8" x14ac:dyDescent="0.25">
      <c r="H1566" s="1"/>
    </row>
    <row r="1567" spans="8:8" x14ac:dyDescent="0.25">
      <c r="H1567" s="1"/>
    </row>
    <row r="1568" spans="8:8" x14ac:dyDescent="0.25">
      <c r="H1568" s="1"/>
    </row>
    <row r="1569" spans="8:8" x14ac:dyDescent="0.25">
      <c r="H1569" s="1"/>
    </row>
    <row r="1570" spans="8:8" x14ac:dyDescent="0.25">
      <c r="H1570" s="1"/>
    </row>
    <row r="1571" spans="8:8" x14ac:dyDescent="0.25">
      <c r="H1571" s="1"/>
    </row>
    <row r="1572" spans="8:8" x14ac:dyDescent="0.25">
      <c r="H1572" s="1"/>
    </row>
    <row r="1573" spans="8:8" x14ac:dyDescent="0.25">
      <c r="H1573" s="1"/>
    </row>
    <row r="1574" spans="8:8" x14ac:dyDescent="0.25">
      <c r="H1574" s="1"/>
    </row>
    <row r="1575" spans="8:8" x14ac:dyDescent="0.25">
      <c r="H1575" s="1"/>
    </row>
    <row r="1576" spans="8:8" x14ac:dyDescent="0.25">
      <c r="H1576" s="1"/>
    </row>
    <row r="1577" spans="8:8" x14ac:dyDescent="0.25">
      <c r="H1577" s="1"/>
    </row>
    <row r="1578" spans="8:8" x14ac:dyDescent="0.25">
      <c r="H1578" s="1"/>
    </row>
    <row r="1579" spans="8:8" x14ac:dyDescent="0.25">
      <c r="H1579" s="1"/>
    </row>
    <row r="1580" spans="8:8" x14ac:dyDescent="0.25">
      <c r="H1580" s="1"/>
    </row>
    <row r="1581" spans="8:8" x14ac:dyDescent="0.25">
      <c r="H1581" s="1"/>
    </row>
    <row r="1582" spans="8:8" x14ac:dyDescent="0.25">
      <c r="H1582" s="1"/>
    </row>
    <row r="1583" spans="8:8" x14ac:dyDescent="0.25">
      <c r="H1583" s="1"/>
    </row>
    <row r="1584" spans="8:8" x14ac:dyDescent="0.25">
      <c r="H1584" s="1"/>
    </row>
    <row r="1585" spans="8:8" x14ac:dyDescent="0.25">
      <c r="H1585" s="1"/>
    </row>
    <row r="1586" spans="8:8" x14ac:dyDescent="0.25">
      <c r="H1586" s="1"/>
    </row>
    <row r="1587" spans="8:8" x14ac:dyDescent="0.25">
      <c r="H1587" s="1"/>
    </row>
    <row r="1588" spans="8:8" x14ac:dyDescent="0.25">
      <c r="H1588" s="1"/>
    </row>
    <row r="1589" spans="8:8" x14ac:dyDescent="0.25">
      <c r="H1589" s="1"/>
    </row>
    <row r="1590" spans="8:8" x14ac:dyDescent="0.25">
      <c r="H1590" s="1"/>
    </row>
    <row r="1591" spans="8:8" x14ac:dyDescent="0.25">
      <c r="H1591" s="1"/>
    </row>
    <row r="1592" spans="8:8" x14ac:dyDescent="0.25">
      <c r="H1592" s="1"/>
    </row>
    <row r="1593" spans="8:8" x14ac:dyDescent="0.25">
      <c r="H1593" s="1"/>
    </row>
    <row r="1594" spans="8:8" x14ac:dyDescent="0.25">
      <c r="H1594" s="1"/>
    </row>
    <row r="1595" spans="8:8" x14ac:dyDescent="0.25">
      <c r="H1595" s="1"/>
    </row>
    <row r="1596" spans="8:8" x14ac:dyDescent="0.25">
      <c r="H1596" s="1"/>
    </row>
    <row r="1597" spans="8:8" x14ac:dyDescent="0.25">
      <c r="H1597" s="1"/>
    </row>
    <row r="1598" spans="8:8" x14ac:dyDescent="0.25">
      <c r="H1598" s="1"/>
    </row>
    <row r="1599" spans="8:8" x14ac:dyDescent="0.25">
      <c r="H1599" s="1"/>
    </row>
    <row r="1600" spans="8:8" x14ac:dyDescent="0.25">
      <c r="H1600" s="1"/>
    </row>
    <row r="1601" spans="8:8" x14ac:dyDescent="0.25">
      <c r="H1601" s="1"/>
    </row>
    <row r="1602" spans="8:8" x14ac:dyDescent="0.25">
      <c r="H1602" s="1"/>
    </row>
    <row r="1603" spans="8:8" x14ac:dyDescent="0.25">
      <c r="H1603" s="1"/>
    </row>
    <row r="1604" spans="8:8" x14ac:dyDescent="0.25">
      <c r="H1604" s="1"/>
    </row>
    <row r="1605" spans="8:8" x14ac:dyDescent="0.25">
      <c r="H1605" s="1"/>
    </row>
    <row r="1606" spans="8:8" x14ac:dyDescent="0.25">
      <c r="H1606" s="1"/>
    </row>
    <row r="1607" spans="8:8" x14ac:dyDescent="0.25">
      <c r="H1607" s="1"/>
    </row>
    <row r="1608" spans="8:8" x14ac:dyDescent="0.25">
      <c r="H1608" s="1"/>
    </row>
    <row r="1609" spans="8:8" x14ac:dyDescent="0.25">
      <c r="H1609" s="1"/>
    </row>
    <row r="1610" spans="8:8" x14ac:dyDescent="0.25">
      <c r="H1610" s="1"/>
    </row>
    <row r="1611" spans="8:8" x14ac:dyDescent="0.25">
      <c r="H1611" s="1"/>
    </row>
    <row r="1612" spans="8:8" x14ac:dyDescent="0.25">
      <c r="H1612" s="1"/>
    </row>
    <row r="1613" spans="8:8" x14ac:dyDescent="0.25">
      <c r="H1613" s="1"/>
    </row>
    <row r="1614" spans="8:8" x14ac:dyDescent="0.25">
      <c r="H1614" s="1"/>
    </row>
    <row r="1615" spans="8:8" x14ac:dyDescent="0.25">
      <c r="H1615" s="1"/>
    </row>
    <row r="1616" spans="8:8" x14ac:dyDescent="0.25">
      <c r="H1616" s="1"/>
    </row>
    <row r="1617" spans="8:8" x14ac:dyDescent="0.25">
      <c r="H1617" s="1"/>
    </row>
    <row r="1618" spans="8:8" x14ac:dyDescent="0.25">
      <c r="H1618" s="1"/>
    </row>
    <row r="1619" spans="8:8" x14ac:dyDescent="0.25">
      <c r="H1619" s="1"/>
    </row>
    <row r="1620" spans="8:8" x14ac:dyDescent="0.25">
      <c r="H1620" s="1"/>
    </row>
    <row r="1621" spans="8:8" x14ac:dyDescent="0.25">
      <c r="H1621" s="1"/>
    </row>
    <row r="1622" spans="8:8" x14ac:dyDescent="0.25">
      <c r="H1622" s="1"/>
    </row>
    <row r="1623" spans="8:8" x14ac:dyDescent="0.25">
      <c r="H1623" s="1"/>
    </row>
    <row r="1624" spans="8:8" x14ac:dyDescent="0.25">
      <c r="H1624" s="1"/>
    </row>
    <row r="1625" spans="8:8" x14ac:dyDescent="0.25">
      <c r="H1625" s="1"/>
    </row>
    <row r="1626" spans="8:8" x14ac:dyDescent="0.25">
      <c r="H1626" s="1"/>
    </row>
    <row r="1627" spans="8:8" x14ac:dyDescent="0.25">
      <c r="H1627" s="1"/>
    </row>
    <row r="1628" spans="8:8" x14ac:dyDescent="0.25">
      <c r="H1628" s="1"/>
    </row>
    <row r="1629" spans="8:8" x14ac:dyDescent="0.25">
      <c r="H1629" s="1"/>
    </row>
    <row r="1630" spans="8:8" x14ac:dyDescent="0.25">
      <c r="H1630" s="1"/>
    </row>
    <row r="1631" spans="8:8" x14ac:dyDescent="0.25">
      <c r="H1631" s="1"/>
    </row>
    <row r="1632" spans="8:8" x14ac:dyDescent="0.25">
      <c r="H1632" s="1"/>
    </row>
    <row r="1633" spans="8:8" x14ac:dyDescent="0.25">
      <c r="H1633" s="1"/>
    </row>
    <row r="1634" spans="8:8" x14ac:dyDescent="0.25">
      <c r="H1634" s="1"/>
    </row>
    <row r="1635" spans="8:8" x14ac:dyDescent="0.25">
      <c r="H1635" s="1"/>
    </row>
    <row r="1636" spans="8:8" x14ac:dyDescent="0.25">
      <c r="H1636" s="1"/>
    </row>
    <row r="1637" spans="8:8" x14ac:dyDescent="0.25">
      <c r="H1637" s="1"/>
    </row>
    <row r="1638" spans="8:8" x14ac:dyDescent="0.25">
      <c r="H1638" s="1"/>
    </row>
    <row r="1639" spans="8:8" x14ac:dyDescent="0.25">
      <c r="H1639" s="1"/>
    </row>
    <row r="1640" spans="8:8" x14ac:dyDescent="0.25">
      <c r="H1640" s="1"/>
    </row>
    <row r="1641" spans="8:8" x14ac:dyDescent="0.25">
      <c r="H1641" s="1"/>
    </row>
    <row r="1642" spans="8:8" x14ac:dyDescent="0.25">
      <c r="H1642" s="1"/>
    </row>
    <row r="1643" spans="8:8" x14ac:dyDescent="0.25">
      <c r="H1643" s="1"/>
    </row>
    <row r="1644" spans="8:8" x14ac:dyDescent="0.25">
      <c r="H1644" s="1"/>
    </row>
    <row r="1645" spans="8:8" x14ac:dyDescent="0.25">
      <c r="H1645" s="1"/>
    </row>
    <row r="1646" spans="8:8" x14ac:dyDescent="0.25">
      <c r="H1646" s="1"/>
    </row>
    <row r="1647" spans="8:8" x14ac:dyDescent="0.25">
      <c r="H1647" s="1"/>
    </row>
    <row r="1648" spans="8:8" x14ac:dyDescent="0.25">
      <c r="H1648" s="1"/>
    </row>
    <row r="1649" spans="8:8" x14ac:dyDescent="0.25">
      <c r="H1649" s="1"/>
    </row>
    <row r="1650" spans="8:8" x14ac:dyDescent="0.25">
      <c r="H1650" s="1"/>
    </row>
    <row r="1651" spans="8:8" x14ac:dyDescent="0.25">
      <c r="H1651" s="1"/>
    </row>
    <row r="1652" spans="8:8" x14ac:dyDescent="0.25">
      <c r="H1652" s="1"/>
    </row>
    <row r="1653" spans="8:8" x14ac:dyDescent="0.25">
      <c r="H1653" s="1"/>
    </row>
    <row r="1654" spans="8:8" x14ac:dyDescent="0.25">
      <c r="H1654" s="1"/>
    </row>
    <row r="1655" spans="8:8" x14ac:dyDescent="0.25">
      <c r="H1655" s="1"/>
    </row>
    <row r="1656" spans="8:8" x14ac:dyDescent="0.25">
      <c r="H1656" s="1"/>
    </row>
    <row r="1657" spans="8:8" x14ac:dyDescent="0.25">
      <c r="H1657" s="1"/>
    </row>
    <row r="1658" spans="8:8" x14ac:dyDescent="0.25">
      <c r="H1658" s="1"/>
    </row>
    <row r="1659" spans="8:8" x14ac:dyDescent="0.25">
      <c r="H1659" s="1"/>
    </row>
    <row r="1660" spans="8:8" x14ac:dyDescent="0.25">
      <c r="H1660" s="1"/>
    </row>
    <row r="1661" spans="8:8" x14ac:dyDescent="0.25">
      <c r="H1661" s="1"/>
    </row>
    <row r="1662" spans="8:8" x14ac:dyDescent="0.25">
      <c r="H1662" s="1"/>
    </row>
    <row r="1663" spans="8:8" x14ac:dyDescent="0.25">
      <c r="H1663" s="1"/>
    </row>
    <row r="1664" spans="8:8" x14ac:dyDescent="0.25">
      <c r="H1664" s="1"/>
    </row>
    <row r="1665" spans="8:8" x14ac:dyDescent="0.25">
      <c r="H1665" s="1"/>
    </row>
    <row r="1666" spans="8:8" x14ac:dyDescent="0.25">
      <c r="H1666" s="1"/>
    </row>
    <row r="1667" spans="8:8" x14ac:dyDescent="0.25">
      <c r="H1667" s="1"/>
    </row>
    <row r="1668" spans="8:8" x14ac:dyDescent="0.25">
      <c r="H1668" s="1"/>
    </row>
    <row r="1669" spans="8:8" x14ac:dyDescent="0.25">
      <c r="H1669" s="1"/>
    </row>
    <row r="1670" spans="8:8" x14ac:dyDescent="0.25">
      <c r="H1670" s="1"/>
    </row>
    <row r="1671" spans="8:8" x14ac:dyDescent="0.25">
      <c r="H1671" s="1"/>
    </row>
    <row r="1672" spans="8:8" x14ac:dyDescent="0.25">
      <c r="H1672" s="1"/>
    </row>
    <row r="1673" spans="8:8" x14ac:dyDescent="0.25">
      <c r="H1673" s="1"/>
    </row>
    <row r="1674" spans="8:8" x14ac:dyDescent="0.25">
      <c r="H1674" s="1"/>
    </row>
    <row r="1675" spans="8:8" x14ac:dyDescent="0.25">
      <c r="H1675" s="1"/>
    </row>
    <row r="1676" spans="8:8" x14ac:dyDescent="0.25">
      <c r="H1676" s="1"/>
    </row>
    <row r="1677" spans="8:8" x14ac:dyDescent="0.25">
      <c r="H1677" s="1"/>
    </row>
    <row r="1678" spans="8:8" x14ac:dyDescent="0.25">
      <c r="H1678" s="1"/>
    </row>
    <row r="1679" spans="8:8" x14ac:dyDescent="0.25">
      <c r="H1679" s="1"/>
    </row>
    <row r="1680" spans="8:8" x14ac:dyDescent="0.25">
      <c r="H1680" s="1"/>
    </row>
    <row r="1681" spans="8:8" x14ac:dyDescent="0.25">
      <c r="H1681" s="1"/>
    </row>
    <row r="1682" spans="8:8" x14ac:dyDescent="0.25">
      <c r="H1682" s="1"/>
    </row>
    <row r="1683" spans="8:8" x14ac:dyDescent="0.25">
      <c r="H1683" s="1"/>
    </row>
    <row r="1684" spans="8:8" x14ac:dyDescent="0.25">
      <c r="H1684" s="1"/>
    </row>
    <row r="1685" spans="8:8" x14ac:dyDescent="0.25">
      <c r="H1685" s="1"/>
    </row>
    <row r="1686" spans="8:8" x14ac:dyDescent="0.25">
      <c r="H1686" s="1"/>
    </row>
    <row r="1687" spans="8:8" x14ac:dyDescent="0.25">
      <c r="H1687" s="1"/>
    </row>
    <row r="1688" spans="8:8" x14ac:dyDescent="0.25">
      <c r="H1688" s="1"/>
    </row>
    <row r="1689" spans="8:8" x14ac:dyDescent="0.25">
      <c r="H1689" s="1"/>
    </row>
    <row r="1690" spans="8:8" x14ac:dyDescent="0.25">
      <c r="H1690" s="1"/>
    </row>
    <row r="1691" spans="8:8" x14ac:dyDescent="0.25">
      <c r="H1691" s="1"/>
    </row>
    <row r="1692" spans="8:8" x14ac:dyDescent="0.25">
      <c r="H1692" s="1"/>
    </row>
    <row r="1693" spans="8:8" x14ac:dyDescent="0.25">
      <c r="H1693" s="1"/>
    </row>
    <row r="1694" spans="8:8" x14ac:dyDescent="0.25">
      <c r="H1694" s="1"/>
    </row>
    <row r="1695" spans="8:8" x14ac:dyDescent="0.25">
      <c r="H1695" s="1"/>
    </row>
    <row r="1696" spans="8:8" x14ac:dyDescent="0.25">
      <c r="H1696" s="1"/>
    </row>
    <row r="1697" spans="8:8" x14ac:dyDescent="0.25">
      <c r="H1697" s="1"/>
    </row>
    <row r="1698" spans="8:8" x14ac:dyDescent="0.25">
      <c r="H1698" s="1"/>
    </row>
    <row r="1699" spans="8:8" x14ac:dyDescent="0.25">
      <c r="H1699" s="1"/>
    </row>
    <row r="1700" spans="8:8" x14ac:dyDescent="0.25">
      <c r="H1700" s="1"/>
    </row>
    <row r="1701" spans="8:8" x14ac:dyDescent="0.25">
      <c r="H1701" s="1"/>
    </row>
    <row r="1702" spans="8:8" x14ac:dyDescent="0.25">
      <c r="H1702" s="1"/>
    </row>
    <row r="1703" spans="8:8" x14ac:dyDescent="0.25">
      <c r="H1703" s="1"/>
    </row>
    <row r="1704" spans="8:8" x14ac:dyDescent="0.25">
      <c r="H1704" s="1"/>
    </row>
    <row r="1705" spans="8:8" x14ac:dyDescent="0.25">
      <c r="H1705" s="1"/>
    </row>
    <row r="1706" spans="8:8" x14ac:dyDescent="0.25">
      <c r="H1706" s="1"/>
    </row>
    <row r="1707" spans="8:8" x14ac:dyDescent="0.25">
      <c r="H1707" s="1"/>
    </row>
    <row r="1708" spans="8:8" x14ac:dyDescent="0.25">
      <c r="H1708" s="1"/>
    </row>
    <row r="1709" spans="8:8" x14ac:dyDescent="0.25">
      <c r="H1709" s="1"/>
    </row>
    <row r="1710" spans="8:8" x14ac:dyDescent="0.25">
      <c r="H1710" s="1"/>
    </row>
    <row r="1711" spans="8:8" x14ac:dyDescent="0.25">
      <c r="H1711" s="1"/>
    </row>
    <row r="1712" spans="8:8" x14ac:dyDescent="0.25">
      <c r="H1712" s="1"/>
    </row>
    <row r="1713" spans="8:8" x14ac:dyDescent="0.25">
      <c r="H1713" s="1"/>
    </row>
    <row r="1714" spans="8:8" x14ac:dyDescent="0.25">
      <c r="H1714" s="1"/>
    </row>
    <row r="1715" spans="8:8" x14ac:dyDescent="0.25">
      <c r="H1715" s="1"/>
    </row>
    <row r="1716" spans="8:8" x14ac:dyDescent="0.25">
      <c r="H1716" s="1"/>
    </row>
    <row r="1717" spans="8:8" x14ac:dyDescent="0.25">
      <c r="H1717" s="1"/>
    </row>
    <row r="1718" spans="8:8" x14ac:dyDescent="0.25">
      <c r="H1718" s="1"/>
    </row>
    <row r="1719" spans="8:8" x14ac:dyDescent="0.25">
      <c r="H1719" s="1"/>
    </row>
    <row r="1720" spans="8:8" x14ac:dyDescent="0.25">
      <c r="H1720" s="1"/>
    </row>
    <row r="1721" spans="8:8" x14ac:dyDescent="0.25">
      <c r="H1721" s="1"/>
    </row>
    <row r="1722" spans="8:8" x14ac:dyDescent="0.25">
      <c r="H1722" s="1"/>
    </row>
    <row r="1723" spans="8:8" x14ac:dyDescent="0.25">
      <c r="H1723" s="1"/>
    </row>
    <row r="1724" spans="8:8" x14ac:dyDescent="0.25">
      <c r="H1724" s="1"/>
    </row>
    <row r="1725" spans="8:8" x14ac:dyDescent="0.25">
      <c r="H1725" s="1"/>
    </row>
    <row r="1726" spans="8:8" x14ac:dyDescent="0.25">
      <c r="H1726" s="1"/>
    </row>
    <row r="1727" spans="8:8" x14ac:dyDescent="0.25">
      <c r="H1727" s="1"/>
    </row>
    <row r="1728" spans="8:8" x14ac:dyDescent="0.25">
      <c r="H1728" s="1"/>
    </row>
    <row r="1729" spans="8:8" x14ac:dyDescent="0.25">
      <c r="H1729" s="1"/>
    </row>
    <row r="1730" spans="8:8" x14ac:dyDescent="0.25">
      <c r="H1730" s="1"/>
    </row>
    <row r="1731" spans="8:8" x14ac:dyDescent="0.25">
      <c r="H1731" s="1"/>
    </row>
    <row r="1732" spans="8:8" x14ac:dyDescent="0.25">
      <c r="H1732" s="1"/>
    </row>
    <row r="1733" spans="8:8" x14ac:dyDescent="0.25">
      <c r="H1733" s="1"/>
    </row>
    <row r="1734" spans="8:8" x14ac:dyDescent="0.25">
      <c r="H1734" s="1"/>
    </row>
    <row r="1735" spans="8:8" x14ac:dyDescent="0.25">
      <c r="H1735" s="1"/>
    </row>
    <row r="1736" spans="8:8" x14ac:dyDescent="0.25">
      <c r="H1736" s="1"/>
    </row>
    <row r="1737" spans="8:8" x14ac:dyDescent="0.25">
      <c r="H1737" s="1"/>
    </row>
    <row r="1738" spans="8:8" x14ac:dyDescent="0.25">
      <c r="H1738" s="1"/>
    </row>
    <row r="1739" spans="8:8" x14ac:dyDescent="0.25">
      <c r="H1739" s="1"/>
    </row>
    <row r="1740" spans="8:8" x14ac:dyDescent="0.25">
      <c r="H1740" s="1"/>
    </row>
    <row r="1741" spans="8:8" x14ac:dyDescent="0.25">
      <c r="H1741" s="1"/>
    </row>
    <row r="1742" spans="8:8" x14ac:dyDescent="0.25">
      <c r="H1742" s="1"/>
    </row>
    <row r="1743" spans="8:8" x14ac:dyDescent="0.25">
      <c r="H1743" s="1"/>
    </row>
    <row r="1744" spans="8:8" x14ac:dyDescent="0.25">
      <c r="H1744" s="1"/>
    </row>
    <row r="1745" spans="8:8" x14ac:dyDescent="0.25">
      <c r="H1745" s="1"/>
    </row>
    <row r="1746" spans="8:8" x14ac:dyDescent="0.25">
      <c r="H1746" s="1"/>
    </row>
    <row r="1747" spans="8:8" x14ac:dyDescent="0.25">
      <c r="H1747" s="1"/>
    </row>
    <row r="1748" spans="8:8" x14ac:dyDescent="0.25">
      <c r="H1748" s="1"/>
    </row>
    <row r="1749" spans="8:8" x14ac:dyDescent="0.25">
      <c r="H1749" s="1"/>
    </row>
    <row r="1750" spans="8:8" x14ac:dyDescent="0.25">
      <c r="H1750" s="1"/>
    </row>
    <row r="1751" spans="8:8" x14ac:dyDescent="0.25">
      <c r="H1751" s="1"/>
    </row>
    <row r="1752" spans="8:8" x14ac:dyDescent="0.25">
      <c r="H1752" s="1"/>
    </row>
    <row r="1753" spans="8:8" x14ac:dyDescent="0.25">
      <c r="H1753" s="1"/>
    </row>
    <row r="1754" spans="8:8" x14ac:dyDescent="0.25">
      <c r="H1754" s="1"/>
    </row>
    <row r="1755" spans="8:8" x14ac:dyDescent="0.25">
      <c r="H1755" s="1"/>
    </row>
    <row r="1756" spans="8:8" x14ac:dyDescent="0.25">
      <c r="H1756" s="1"/>
    </row>
    <row r="1757" spans="8:8" x14ac:dyDescent="0.25">
      <c r="H1757" s="1"/>
    </row>
    <row r="1758" spans="8:8" x14ac:dyDescent="0.25">
      <c r="H1758" s="1"/>
    </row>
    <row r="1759" spans="8:8" x14ac:dyDescent="0.25">
      <c r="H1759" s="1"/>
    </row>
    <row r="1760" spans="8:8" x14ac:dyDescent="0.25">
      <c r="H1760" s="1"/>
    </row>
    <row r="1761" spans="8:8" x14ac:dyDescent="0.25">
      <c r="H1761" s="1"/>
    </row>
    <row r="1762" spans="8:8" x14ac:dyDescent="0.25">
      <c r="H1762" s="1"/>
    </row>
    <row r="1763" spans="8:8" x14ac:dyDescent="0.25">
      <c r="H1763" s="1"/>
    </row>
    <row r="1764" spans="8:8" x14ac:dyDescent="0.25">
      <c r="H1764" s="1"/>
    </row>
    <row r="1765" spans="8:8" x14ac:dyDescent="0.25">
      <c r="H1765" s="1"/>
    </row>
    <row r="1766" spans="8:8" x14ac:dyDescent="0.25">
      <c r="H1766" s="1"/>
    </row>
    <row r="1767" spans="8:8" x14ac:dyDescent="0.25">
      <c r="H1767" s="1"/>
    </row>
    <row r="1768" spans="8:8" x14ac:dyDescent="0.25">
      <c r="H1768" s="1"/>
    </row>
    <row r="1769" spans="8:8" x14ac:dyDescent="0.25">
      <c r="H1769" s="1"/>
    </row>
    <row r="1770" spans="8:8" x14ac:dyDescent="0.25">
      <c r="H1770" s="1"/>
    </row>
    <row r="1771" spans="8:8" x14ac:dyDescent="0.25">
      <c r="H1771" s="1"/>
    </row>
    <row r="1772" spans="8:8" x14ac:dyDescent="0.25">
      <c r="H1772" s="1"/>
    </row>
    <row r="1773" spans="8:8" x14ac:dyDescent="0.25">
      <c r="H1773" s="1"/>
    </row>
    <row r="1774" spans="8:8" x14ac:dyDescent="0.25">
      <c r="H1774" s="1"/>
    </row>
    <row r="1775" spans="8:8" x14ac:dyDescent="0.25">
      <c r="H1775" s="1"/>
    </row>
    <row r="1776" spans="8:8" x14ac:dyDescent="0.25">
      <c r="H1776" s="1"/>
    </row>
    <row r="1777" spans="8:8" x14ac:dyDescent="0.25">
      <c r="H1777" s="1"/>
    </row>
    <row r="1778" spans="8:8" x14ac:dyDescent="0.25">
      <c r="H1778" s="1"/>
    </row>
    <row r="1779" spans="8:8" x14ac:dyDescent="0.25">
      <c r="H1779" s="1"/>
    </row>
    <row r="1780" spans="8:8" x14ac:dyDescent="0.25">
      <c r="H1780" s="1"/>
    </row>
    <row r="1781" spans="8:8" x14ac:dyDescent="0.25">
      <c r="H1781" s="1"/>
    </row>
    <row r="1782" spans="8:8" x14ac:dyDescent="0.25">
      <c r="H1782" s="1"/>
    </row>
    <row r="1783" spans="8:8" x14ac:dyDescent="0.25">
      <c r="H1783" s="1"/>
    </row>
    <row r="1784" spans="8:8" x14ac:dyDescent="0.25">
      <c r="H1784" s="1"/>
    </row>
    <row r="1785" spans="8:8" x14ac:dyDescent="0.25">
      <c r="H1785" s="1"/>
    </row>
    <row r="1786" spans="8:8" x14ac:dyDescent="0.25">
      <c r="H1786" s="1"/>
    </row>
    <row r="1787" spans="8:8" x14ac:dyDescent="0.25">
      <c r="H1787" s="1"/>
    </row>
    <row r="1788" spans="8:8" x14ac:dyDescent="0.25">
      <c r="H1788" s="1"/>
    </row>
    <row r="1789" spans="8:8" x14ac:dyDescent="0.25">
      <c r="H1789" s="1"/>
    </row>
    <row r="1790" spans="8:8" x14ac:dyDescent="0.25">
      <c r="H1790" s="1"/>
    </row>
    <row r="1791" spans="8:8" x14ac:dyDescent="0.25">
      <c r="H1791" s="1"/>
    </row>
    <row r="1792" spans="8:8" x14ac:dyDescent="0.25">
      <c r="H1792" s="1"/>
    </row>
    <row r="1793" spans="8:8" x14ac:dyDescent="0.25">
      <c r="H1793" s="1"/>
    </row>
    <row r="1794" spans="8:8" x14ac:dyDescent="0.25">
      <c r="H1794" s="1"/>
    </row>
    <row r="1795" spans="8:8" x14ac:dyDescent="0.25">
      <c r="H1795" s="1"/>
    </row>
    <row r="1796" spans="8:8" x14ac:dyDescent="0.25">
      <c r="H1796" s="1"/>
    </row>
    <row r="1797" spans="8:8" x14ac:dyDescent="0.25">
      <c r="H1797" s="1"/>
    </row>
    <row r="1798" spans="8:8" x14ac:dyDescent="0.25">
      <c r="H1798" s="1"/>
    </row>
    <row r="1799" spans="8:8" x14ac:dyDescent="0.25">
      <c r="H1799" s="1"/>
    </row>
    <row r="1800" spans="8:8" x14ac:dyDescent="0.25">
      <c r="H1800" s="1"/>
    </row>
    <row r="1801" spans="8:8" x14ac:dyDescent="0.25">
      <c r="H1801" s="1"/>
    </row>
    <row r="1802" spans="8:8" x14ac:dyDescent="0.25">
      <c r="H1802" s="1"/>
    </row>
    <row r="1803" spans="8:8" x14ac:dyDescent="0.25">
      <c r="H1803" s="1"/>
    </row>
    <row r="1804" spans="8:8" x14ac:dyDescent="0.25">
      <c r="H1804" s="1"/>
    </row>
    <row r="1805" spans="8:8" x14ac:dyDescent="0.25">
      <c r="H1805" s="1"/>
    </row>
    <row r="1806" spans="8:8" x14ac:dyDescent="0.25">
      <c r="H1806" s="1"/>
    </row>
    <row r="1807" spans="8:8" x14ac:dyDescent="0.25">
      <c r="H1807" s="1"/>
    </row>
    <row r="1808" spans="8:8" x14ac:dyDescent="0.25">
      <c r="H1808" s="1"/>
    </row>
    <row r="1809" spans="8:8" x14ac:dyDescent="0.25">
      <c r="H1809" s="1"/>
    </row>
    <row r="1810" spans="8:8" x14ac:dyDescent="0.25">
      <c r="H1810" s="1"/>
    </row>
    <row r="1811" spans="8:8" x14ac:dyDescent="0.25">
      <c r="H1811" s="1"/>
    </row>
    <row r="1812" spans="8:8" x14ac:dyDescent="0.25">
      <c r="H1812" s="1"/>
    </row>
    <row r="1813" spans="8:8" x14ac:dyDescent="0.25">
      <c r="H1813" s="1"/>
    </row>
    <row r="1814" spans="8:8" x14ac:dyDescent="0.25">
      <c r="H1814" s="1"/>
    </row>
    <row r="1815" spans="8:8" x14ac:dyDescent="0.25">
      <c r="H1815" s="1"/>
    </row>
    <row r="1816" spans="8:8" x14ac:dyDescent="0.25">
      <c r="H1816" s="1"/>
    </row>
    <row r="1817" spans="8:8" x14ac:dyDescent="0.25">
      <c r="H1817" s="1"/>
    </row>
    <row r="1818" spans="8:8" x14ac:dyDescent="0.25">
      <c r="H1818" s="1"/>
    </row>
    <row r="1819" spans="8:8" x14ac:dyDescent="0.25">
      <c r="H1819" s="1"/>
    </row>
    <row r="1820" spans="8:8" x14ac:dyDescent="0.25">
      <c r="H1820" s="1"/>
    </row>
    <row r="1821" spans="8:8" x14ac:dyDescent="0.25">
      <c r="H1821" s="1"/>
    </row>
    <row r="1822" spans="8:8" x14ac:dyDescent="0.25">
      <c r="H1822" s="1"/>
    </row>
    <row r="1823" spans="8:8" x14ac:dyDescent="0.25">
      <c r="H1823" s="1"/>
    </row>
    <row r="1824" spans="8:8" x14ac:dyDescent="0.25">
      <c r="H1824" s="1"/>
    </row>
    <row r="1825" spans="8:8" x14ac:dyDescent="0.25">
      <c r="H1825" s="1"/>
    </row>
    <row r="1826" spans="8:8" x14ac:dyDescent="0.25">
      <c r="H1826" s="1"/>
    </row>
    <row r="1827" spans="8:8" x14ac:dyDescent="0.25">
      <c r="H1827" s="1"/>
    </row>
    <row r="1828" spans="8:8" x14ac:dyDescent="0.25">
      <c r="H1828" s="1"/>
    </row>
    <row r="1829" spans="8:8" x14ac:dyDescent="0.25">
      <c r="H1829" s="1"/>
    </row>
    <row r="1830" spans="8:8" x14ac:dyDescent="0.25">
      <c r="H1830" s="1"/>
    </row>
    <row r="1831" spans="8:8" x14ac:dyDescent="0.25">
      <c r="H1831" s="1"/>
    </row>
    <row r="1832" spans="8:8" x14ac:dyDescent="0.25">
      <c r="H1832" s="1"/>
    </row>
    <row r="1833" spans="8:8" x14ac:dyDescent="0.25">
      <c r="H1833" s="1"/>
    </row>
    <row r="1834" spans="8:8" x14ac:dyDescent="0.25">
      <c r="H1834" s="1"/>
    </row>
    <row r="1835" spans="8:8" x14ac:dyDescent="0.25">
      <c r="H1835" s="1"/>
    </row>
    <row r="1836" spans="8:8" x14ac:dyDescent="0.25">
      <c r="H1836" s="1"/>
    </row>
    <row r="1837" spans="8:8" x14ac:dyDescent="0.25">
      <c r="H1837" s="1"/>
    </row>
    <row r="1838" spans="8:8" x14ac:dyDescent="0.25">
      <c r="H1838" s="1"/>
    </row>
    <row r="1839" spans="8:8" x14ac:dyDescent="0.25">
      <c r="H1839" s="1"/>
    </row>
    <row r="1840" spans="8:8" x14ac:dyDescent="0.25">
      <c r="H1840" s="1"/>
    </row>
    <row r="1841" spans="8:8" x14ac:dyDescent="0.25">
      <c r="H1841" s="1"/>
    </row>
    <row r="1842" spans="8:8" x14ac:dyDescent="0.25">
      <c r="H1842" s="1"/>
    </row>
    <row r="1843" spans="8:8" x14ac:dyDescent="0.25">
      <c r="H1843" s="1"/>
    </row>
    <row r="1844" spans="8:8" x14ac:dyDescent="0.25">
      <c r="H1844" s="1"/>
    </row>
    <row r="1845" spans="8:8" x14ac:dyDescent="0.25">
      <c r="H1845" s="1"/>
    </row>
    <row r="1846" spans="8:8" x14ac:dyDescent="0.25">
      <c r="H1846" s="1"/>
    </row>
    <row r="1847" spans="8:8" x14ac:dyDescent="0.25">
      <c r="H1847" s="1"/>
    </row>
    <row r="1848" spans="8:8" x14ac:dyDescent="0.25">
      <c r="H1848" s="1"/>
    </row>
    <row r="1849" spans="8:8" x14ac:dyDescent="0.25">
      <c r="H1849" s="1"/>
    </row>
    <row r="1850" spans="8:8" x14ac:dyDescent="0.25">
      <c r="H1850" s="1"/>
    </row>
    <row r="1851" spans="8:8" x14ac:dyDescent="0.25">
      <c r="H1851" s="1"/>
    </row>
    <row r="1852" spans="8:8" x14ac:dyDescent="0.25">
      <c r="H1852" s="1"/>
    </row>
    <row r="1853" spans="8:8" x14ac:dyDescent="0.25">
      <c r="H1853" s="1"/>
    </row>
    <row r="1854" spans="8:8" x14ac:dyDescent="0.25">
      <c r="H1854" s="1"/>
    </row>
    <row r="1855" spans="8:8" x14ac:dyDescent="0.25">
      <c r="H1855" s="1"/>
    </row>
    <row r="1856" spans="8:8" x14ac:dyDescent="0.25">
      <c r="H1856" s="1"/>
    </row>
    <row r="1857" spans="8:8" x14ac:dyDescent="0.25">
      <c r="H1857" s="1"/>
    </row>
    <row r="1858" spans="8:8" x14ac:dyDescent="0.25">
      <c r="H1858" s="1"/>
    </row>
    <row r="1859" spans="8:8" x14ac:dyDescent="0.25">
      <c r="H1859" s="1"/>
    </row>
    <row r="1860" spans="8:8" x14ac:dyDescent="0.25">
      <c r="H1860" s="1"/>
    </row>
    <row r="1861" spans="8:8" x14ac:dyDescent="0.25">
      <c r="H1861" s="1"/>
    </row>
    <row r="1862" spans="8:8" x14ac:dyDescent="0.25">
      <c r="H1862" s="1"/>
    </row>
    <row r="1863" spans="8:8" x14ac:dyDescent="0.25">
      <c r="H1863" s="1"/>
    </row>
    <row r="1864" spans="8:8" x14ac:dyDescent="0.25">
      <c r="H1864" s="1"/>
    </row>
    <row r="1865" spans="8:8" x14ac:dyDescent="0.25">
      <c r="H1865" s="1"/>
    </row>
    <row r="1866" spans="8:8" x14ac:dyDescent="0.25">
      <c r="H1866" s="1"/>
    </row>
    <row r="1867" spans="8:8" x14ac:dyDescent="0.25">
      <c r="H1867" s="1"/>
    </row>
  </sheetData>
  <mergeCells count="15">
    <mergeCell ref="Q4:Q5"/>
    <mergeCell ref="R4:R5"/>
    <mergeCell ref="O27:P27"/>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S104"/>
  <sheetViews>
    <sheetView topLeftCell="A91" zoomScale="80" zoomScaleNormal="8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1820</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s="3" customFormat="1" ht="29.25" customHeight="1" x14ac:dyDescent="0.25">
      <c r="A7" s="359">
        <v>1</v>
      </c>
      <c r="B7" s="359" t="s">
        <v>92</v>
      </c>
      <c r="C7" s="359">
        <v>1</v>
      </c>
      <c r="D7" s="359">
        <v>3</v>
      </c>
      <c r="E7" s="359" t="s">
        <v>919</v>
      </c>
      <c r="F7" s="359" t="s">
        <v>920</v>
      </c>
      <c r="G7" s="359" t="s">
        <v>689</v>
      </c>
      <c r="H7" s="246" t="s">
        <v>921</v>
      </c>
      <c r="I7" s="153" t="s">
        <v>282</v>
      </c>
      <c r="J7" s="359" t="s">
        <v>922</v>
      </c>
      <c r="K7" s="505" t="s">
        <v>923</v>
      </c>
      <c r="L7" s="505"/>
      <c r="M7" s="366">
        <f>O7+2428.4</f>
        <v>27031.040000000001</v>
      </c>
      <c r="N7" s="364"/>
      <c r="O7" s="364">
        <v>24602.639999999999</v>
      </c>
      <c r="P7" s="364"/>
      <c r="Q7" s="359" t="s">
        <v>924</v>
      </c>
      <c r="R7" s="359" t="s">
        <v>925</v>
      </c>
      <c r="S7" s="27"/>
    </row>
    <row r="8" spans="1:19" s="3" customFormat="1" ht="25.5" customHeight="1" x14ac:dyDescent="0.25">
      <c r="A8" s="359"/>
      <c r="B8" s="359"/>
      <c r="C8" s="359"/>
      <c r="D8" s="359"/>
      <c r="E8" s="359"/>
      <c r="F8" s="359"/>
      <c r="G8" s="359"/>
      <c r="H8" s="246" t="s">
        <v>926</v>
      </c>
      <c r="I8" s="153" t="s">
        <v>927</v>
      </c>
      <c r="J8" s="359"/>
      <c r="K8" s="359"/>
      <c r="L8" s="359"/>
      <c r="M8" s="366"/>
      <c r="N8" s="359"/>
      <c r="O8" s="359"/>
      <c r="P8" s="359"/>
      <c r="Q8" s="359"/>
      <c r="R8" s="359"/>
      <c r="S8" s="27"/>
    </row>
    <row r="9" spans="1:19" s="3" customFormat="1" ht="27.75" customHeight="1" x14ac:dyDescent="0.25">
      <c r="A9" s="359"/>
      <c r="B9" s="359"/>
      <c r="C9" s="359"/>
      <c r="D9" s="359"/>
      <c r="E9" s="359"/>
      <c r="F9" s="359"/>
      <c r="G9" s="359"/>
      <c r="H9" s="246" t="s">
        <v>928</v>
      </c>
      <c r="I9" s="153" t="s">
        <v>927</v>
      </c>
      <c r="J9" s="359"/>
      <c r="K9" s="359"/>
      <c r="L9" s="359"/>
      <c r="M9" s="366"/>
      <c r="N9" s="359"/>
      <c r="O9" s="359"/>
      <c r="P9" s="359"/>
      <c r="Q9" s="359"/>
      <c r="R9" s="359"/>
      <c r="S9" s="27"/>
    </row>
    <row r="10" spans="1:19" s="3" customFormat="1" ht="40.5" customHeight="1" x14ac:dyDescent="0.25">
      <c r="A10" s="352">
        <v>2</v>
      </c>
      <c r="B10" s="352" t="s">
        <v>92</v>
      </c>
      <c r="C10" s="352">
        <v>5</v>
      </c>
      <c r="D10" s="352">
        <v>4</v>
      </c>
      <c r="E10" s="352" t="s">
        <v>929</v>
      </c>
      <c r="F10" s="352" t="s">
        <v>930</v>
      </c>
      <c r="G10" s="352" t="s">
        <v>689</v>
      </c>
      <c r="H10" s="246" t="s">
        <v>921</v>
      </c>
      <c r="I10" s="246" t="s">
        <v>282</v>
      </c>
      <c r="J10" s="352" t="s">
        <v>931</v>
      </c>
      <c r="K10" s="525" t="s">
        <v>932</v>
      </c>
      <c r="L10" s="525"/>
      <c r="M10" s="520">
        <v>23120</v>
      </c>
      <c r="N10" s="520"/>
      <c r="O10" s="520">
        <v>23120</v>
      </c>
      <c r="P10" s="520"/>
      <c r="Q10" s="352" t="s">
        <v>933</v>
      </c>
      <c r="R10" s="352" t="s">
        <v>934</v>
      </c>
      <c r="S10" s="27"/>
    </row>
    <row r="11" spans="1:19" s="3" customFormat="1" ht="35.25" customHeight="1" x14ac:dyDescent="0.25">
      <c r="A11" s="353"/>
      <c r="B11" s="353"/>
      <c r="C11" s="353"/>
      <c r="D11" s="353"/>
      <c r="E11" s="353"/>
      <c r="F11" s="353"/>
      <c r="G11" s="353"/>
      <c r="H11" s="246" t="s">
        <v>926</v>
      </c>
      <c r="I11" s="246" t="s">
        <v>435</v>
      </c>
      <c r="J11" s="353"/>
      <c r="K11" s="526"/>
      <c r="L11" s="526"/>
      <c r="M11" s="521"/>
      <c r="N11" s="521"/>
      <c r="O11" s="521"/>
      <c r="P11" s="521"/>
      <c r="Q11" s="353"/>
      <c r="R11" s="353"/>
      <c r="S11" s="27"/>
    </row>
    <row r="12" spans="1:19" s="3" customFormat="1" ht="33" customHeight="1" x14ac:dyDescent="0.25">
      <c r="A12" s="361"/>
      <c r="B12" s="361"/>
      <c r="C12" s="361"/>
      <c r="D12" s="361"/>
      <c r="E12" s="361"/>
      <c r="F12" s="361"/>
      <c r="G12" s="361"/>
      <c r="H12" s="246" t="s">
        <v>928</v>
      </c>
      <c r="I12" s="153">
        <v>12</v>
      </c>
      <c r="J12" s="361"/>
      <c r="K12" s="527"/>
      <c r="L12" s="527"/>
      <c r="M12" s="522"/>
      <c r="N12" s="522"/>
      <c r="O12" s="522"/>
      <c r="P12" s="522"/>
      <c r="Q12" s="361"/>
      <c r="R12" s="361"/>
      <c r="S12" s="27"/>
    </row>
    <row r="13" spans="1:19" ht="33.75" customHeight="1" x14ac:dyDescent="0.25">
      <c r="A13" s="360">
        <v>3</v>
      </c>
      <c r="B13" s="360" t="s">
        <v>92</v>
      </c>
      <c r="C13" s="360">
        <v>5</v>
      </c>
      <c r="D13" s="359">
        <v>4</v>
      </c>
      <c r="E13" s="359" t="s">
        <v>935</v>
      </c>
      <c r="F13" s="352" t="s">
        <v>936</v>
      </c>
      <c r="G13" s="352" t="s">
        <v>689</v>
      </c>
      <c r="H13" s="246" t="s">
        <v>921</v>
      </c>
      <c r="I13" s="153" t="s">
        <v>282</v>
      </c>
      <c r="J13" s="359" t="s">
        <v>937</v>
      </c>
      <c r="K13" s="505" t="s">
        <v>932</v>
      </c>
      <c r="L13" s="505"/>
      <c r="M13" s="366">
        <v>24070</v>
      </c>
      <c r="N13" s="524"/>
      <c r="O13" s="366">
        <v>21370</v>
      </c>
      <c r="P13" s="366"/>
      <c r="Q13" s="359" t="s">
        <v>938</v>
      </c>
      <c r="R13" s="359" t="s">
        <v>939</v>
      </c>
    </row>
    <row r="14" spans="1:19" ht="33.75" customHeight="1" x14ac:dyDescent="0.25">
      <c r="A14" s="360"/>
      <c r="B14" s="360"/>
      <c r="C14" s="360"/>
      <c r="D14" s="359"/>
      <c r="E14" s="359"/>
      <c r="F14" s="353"/>
      <c r="G14" s="353"/>
      <c r="H14" s="246" t="s">
        <v>926</v>
      </c>
      <c r="I14" s="153" t="s">
        <v>940</v>
      </c>
      <c r="J14" s="359"/>
      <c r="K14" s="505"/>
      <c r="L14" s="505"/>
      <c r="M14" s="366"/>
      <c r="N14" s="524"/>
      <c r="O14" s="366"/>
      <c r="P14" s="366"/>
      <c r="Q14" s="359"/>
      <c r="R14" s="359"/>
    </row>
    <row r="15" spans="1:19" ht="33.75" customHeight="1" x14ac:dyDescent="0.25">
      <c r="A15" s="360"/>
      <c r="B15" s="360"/>
      <c r="C15" s="360"/>
      <c r="D15" s="359"/>
      <c r="E15" s="359"/>
      <c r="F15" s="353"/>
      <c r="G15" s="353"/>
      <c r="H15" s="246" t="s">
        <v>928</v>
      </c>
      <c r="I15" s="153" t="s">
        <v>941</v>
      </c>
      <c r="J15" s="359"/>
      <c r="K15" s="505"/>
      <c r="L15" s="505"/>
      <c r="M15" s="366"/>
      <c r="N15" s="524"/>
      <c r="O15" s="366"/>
      <c r="P15" s="366"/>
      <c r="Q15" s="359"/>
      <c r="R15" s="359"/>
    </row>
    <row r="16" spans="1:19" ht="35.25" customHeight="1" x14ac:dyDescent="0.25">
      <c r="A16" s="360"/>
      <c r="B16" s="523"/>
      <c r="C16" s="523"/>
      <c r="D16" s="523"/>
      <c r="E16" s="523"/>
      <c r="F16" s="361"/>
      <c r="G16" s="361"/>
      <c r="H16" s="246" t="s">
        <v>942</v>
      </c>
      <c r="I16" s="198">
        <v>1</v>
      </c>
      <c r="J16" s="359"/>
      <c r="K16" s="359"/>
      <c r="L16" s="359"/>
      <c r="M16" s="360"/>
      <c r="N16" s="524"/>
      <c r="O16" s="360"/>
      <c r="P16" s="360"/>
      <c r="Q16" s="359"/>
      <c r="R16" s="359"/>
    </row>
    <row r="17" spans="1:19" ht="30.75" customHeight="1" x14ac:dyDescent="0.25">
      <c r="A17" s="335">
        <v>4</v>
      </c>
      <c r="B17" s="335" t="s">
        <v>92</v>
      </c>
      <c r="C17" s="335">
        <v>1</v>
      </c>
      <c r="D17" s="352">
        <v>6</v>
      </c>
      <c r="E17" s="352" t="s">
        <v>943</v>
      </c>
      <c r="F17" s="352" t="s">
        <v>944</v>
      </c>
      <c r="G17" s="352" t="s">
        <v>945</v>
      </c>
      <c r="H17" s="197" t="s">
        <v>946</v>
      </c>
      <c r="I17" s="197">
        <v>1</v>
      </c>
      <c r="J17" s="359" t="s">
        <v>947</v>
      </c>
      <c r="K17" s="511" t="s">
        <v>951</v>
      </c>
      <c r="L17" s="511"/>
      <c r="M17" s="520">
        <v>17616.04</v>
      </c>
      <c r="N17" s="520"/>
      <c r="O17" s="520">
        <v>13729.64</v>
      </c>
      <c r="P17" s="520"/>
      <c r="Q17" s="511" t="s">
        <v>933</v>
      </c>
      <c r="R17" s="511" t="s">
        <v>934</v>
      </c>
      <c r="S17" s="510"/>
    </row>
    <row r="18" spans="1:19" ht="27.75" customHeight="1" x14ac:dyDescent="0.25">
      <c r="A18" s="336"/>
      <c r="B18" s="336"/>
      <c r="C18" s="336"/>
      <c r="D18" s="353"/>
      <c r="E18" s="353"/>
      <c r="F18" s="353"/>
      <c r="G18" s="353"/>
      <c r="H18" s="197" t="s">
        <v>926</v>
      </c>
      <c r="I18" s="197">
        <v>170</v>
      </c>
      <c r="J18" s="359"/>
      <c r="K18" s="512"/>
      <c r="L18" s="512"/>
      <c r="M18" s="521"/>
      <c r="N18" s="521"/>
      <c r="O18" s="521"/>
      <c r="P18" s="521"/>
      <c r="Q18" s="353"/>
      <c r="R18" s="353"/>
      <c r="S18" s="510"/>
    </row>
    <row r="19" spans="1:19" ht="31.5" customHeight="1" x14ac:dyDescent="0.25">
      <c r="A19" s="336"/>
      <c r="B19" s="336"/>
      <c r="C19" s="336"/>
      <c r="D19" s="353"/>
      <c r="E19" s="353"/>
      <c r="F19" s="353"/>
      <c r="G19" s="361"/>
      <c r="H19" s="197" t="s">
        <v>948</v>
      </c>
      <c r="I19" s="197">
        <v>2</v>
      </c>
      <c r="J19" s="359"/>
      <c r="K19" s="512"/>
      <c r="L19" s="512"/>
      <c r="M19" s="521"/>
      <c r="N19" s="521"/>
      <c r="O19" s="521"/>
      <c r="P19" s="521"/>
      <c r="Q19" s="353"/>
      <c r="R19" s="353"/>
      <c r="S19" s="510"/>
    </row>
    <row r="20" spans="1:19" ht="37.5" customHeight="1" x14ac:dyDescent="0.25">
      <c r="A20" s="337"/>
      <c r="B20" s="337"/>
      <c r="C20" s="337"/>
      <c r="D20" s="361"/>
      <c r="E20" s="361"/>
      <c r="F20" s="361"/>
      <c r="G20" s="197" t="s">
        <v>949</v>
      </c>
      <c r="H20" s="197" t="s">
        <v>950</v>
      </c>
      <c r="I20" s="197">
        <v>1</v>
      </c>
      <c r="J20" s="359"/>
      <c r="K20" s="513"/>
      <c r="L20" s="513"/>
      <c r="M20" s="522"/>
      <c r="N20" s="522"/>
      <c r="O20" s="522"/>
      <c r="P20" s="522"/>
      <c r="Q20" s="361"/>
      <c r="R20" s="361"/>
      <c r="S20" s="510"/>
    </row>
    <row r="21" spans="1:19" ht="41.25" customHeight="1" x14ac:dyDescent="0.25">
      <c r="A21" s="360">
        <v>5</v>
      </c>
      <c r="B21" s="360" t="s">
        <v>92</v>
      </c>
      <c r="C21" s="360">
        <v>1</v>
      </c>
      <c r="D21" s="360">
        <v>6</v>
      </c>
      <c r="E21" s="360" t="s">
        <v>952</v>
      </c>
      <c r="F21" s="359" t="s">
        <v>953</v>
      </c>
      <c r="G21" s="360" t="s">
        <v>689</v>
      </c>
      <c r="H21" s="197" t="s">
        <v>921</v>
      </c>
      <c r="I21" s="198">
        <v>1</v>
      </c>
      <c r="J21" s="359" t="s">
        <v>954</v>
      </c>
      <c r="K21" s="360" t="s">
        <v>76</v>
      </c>
      <c r="L21" s="360"/>
      <c r="M21" s="366">
        <v>23882.799999999999</v>
      </c>
      <c r="N21" s="359"/>
      <c r="O21" s="366">
        <v>19480</v>
      </c>
      <c r="P21" s="360"/>
      <c r="Q21" s="359" t="s">
        <v>933</v>
      </c>
      <c r="R21" s="359" t="s">
        <v>934</v>
      </c>
    </row>
    <row r="22" spans="1:19" ht="33.75" customHeight="1" x14ac:dyDescent="0.25">
      <c r="A22" s="360"/>
      <c r="B22" s="360"/>
      <c r="C22" s="360"/>
      <c r="D22" s="360"/>
      <c r="E22" s="360"/>
      <c r="F22" s="359"/>
      <c r="G22" s="360"/>
      <c r="H22" s="197" t="s">
        <v>955</v>
      </c>
      <c r="I22" s="198">
        <v>28</v>
      </c>
      <c r="J22" s="359"/>
      <c r="K22" s="360"/>
      <c r="L22" s="360"/>
      <c r="M22" s="366"/>
      <c r="N22" s="359"/>
      <c r="O22" s="366"/>
      <c r="P22" s="360"/>
      <c r="Q22" s="359"/>
      <c r="R22" s="359"/>
    </row>
    <row r="23" spans="1:19" ht="27" customHeight="1" x14ac:dyDescent="0.25">
      <c r="A23" s="360"/>
      <c r="B23" s="360"/>
      <c r="C23" s="360"/>
      <c r="D23" s="360"/>
      <c r="E23" s="360"/>
      <c r="F23" s="359"/>
      <c r="G23" s="360"/>
      <c r="H23" s="197" t="s">
        <v>956</v>
      </c>
      <c r="I23" s="198">
        <v>3</v>
      </c>
      <c r="J23" s="359"/>
      <c r="K23" s="360"/>
      <c r="L23" s="360"/>
      <c r="M23" s="366"/>
      <c r="N23" s="359"/>
      <c r="O23" s="366"/>
      <c r="P23" s="360"/>
      <c r="Q23" s="359"/>
      <c r="R23" s="359"/>
    </row>
    <row r="24" spans="1:19" ht="68.25" customHeight="1" x14ac:dyDescent="0.25">
      <c r="A24" s="360"/>
      <c r="B24" s="360"/>
      <c r="C24" s="360"/>
      <c r="D24" s="360"/>
      <c r="E24" s="360"/>
      <c r="F24" s="359"/>
      <c r="G24" s="359" t="s">
        <v>957</v>
      </c>
      <c r="H24" s="250" t="s">
        <v>958</v>
      </c>
      <c r="I24" s="198">
        <v>1</v>
      </c>
      <c r="J24" s="359"/>
      <c r="K24" s="360"/>
      <c r="L24" s="360"/>
      <c r="M24" s="366"/>
      <c r="N24" s="359"/>
      <c r="O24" s="366"/>
      <c r="P24" s="360"/>
      <c r="Q24" s="359"/>
      <c r="R24" s="359"/>
    </row>
    <row r="25" spans="1:19" ht="76.5" customHeight="1" x14ac:dyDescent="0.25">
      <c r="A25" s="360"/>
      <c r="B25" s="360"/>
      <c r="C25" s="360"/>
      <c r="D25" s="360"/>
      <c r="E25" s="360"/>
      <c r="F25" s="359"/>
      <c r="G25" s="359"/>
      <c r="H25" s="251" t="s">
        <v>959</v>
      </c>
      <c r="I25" s="198">
        <v>1200</v>
      </c>
      <c r="J25" s="359"/>
      <c r="K25" s="360"/>
      <c r="L25" s="360"/>
      <c r="M25" s="366"/>
      <c r="N25" s="359"/>
      <c r="O25" s="366"/>
      <c r="P25" s="360"/>
      <c r="Q25" s="359"/>
      <c r="R25" s="359"/>
    </row>
    <row r="26" spans="1:19" ht="43.5" customHeight="1" x14ac:dyDescent="0.25">
      <c r="A26" s="335">
        <v>6</v>
      </c>
      <c r="B26" s="335" t="s">
        <v>92</v>
      </c>
      <c r="C26" s="335">
        <v>1</v>
      </c>
      <c r="D26" s="335">
        <v>6</v>
      </c>
      <c r="E26" s="335" t="s">
        <v>963</v>
      </c>
      <c r="F26" s="352" t="s">
        <v>964</v>
      </c>
      <c r="G26" s="335" t="s">
        <v>825</v>
      </c>
      <c r="H26" s="197" t="s">
        <v>965</v>
      </c>
      <c r="I26" s="153">
        <v>1</v>
      </c>
      <c r="J26" s="352" t="s">
        <v>966</v>
      </c>
      <c r="K26" s="335" t="s">
        <v>971</v>
      </c>
      <c r="L26" s="352"/>
      <c r="M26" s="335">
        <v>33713.82</v>
      </c>
      <c r="N26" s="335"/>
      <c r="O26" s="335">
        <v>25187.22</v>
      </c>
      <c r="P26" s="335"/>
      <c r="Q26" s="352" t="s">
        <v>968</v>
      </c>
      <c r="R26" s="352" t="s">
        <v>969</v>
      </c>
      <c r="S26" s="510"/>
    </row>
    <row r="27" spans="1:19" ht="33" customHeight="1" x14ac:dyDescent="0.25">
      <c r="A27" s="337"/>
      <c r="B27" s="337"/>
      <c r="C27" s="337"/>
      <c r="D27" s="337"/>
      <c r="E27" s="337"/>
      <c r="F27" s="361"/>
      <c r="G27" s="337"/>
      <c r="H27" s="197" t="s">
        <v>926</v>
      </c>
      <c r="I27" s="153" t="s">
        <v>970</v>
      </c>
      <c r="J27" s="361"/>
      <c r="K27" s="337"/>
      <c r="L27" s="361"/>
      <c r="M27" s="337"/>
      <c r="N27" s="337"/>
      <c r="O27" s="337"/>
      <c r="P27" s="337"/>
      <c r="Q27" s="361"/>
      <c r="R27" s="361"/>
      <c r="S27" s="510"/>
    </row>
    <row r="28" spans="1:19" ht="45.75" customHeight="1" x14ac:dyDescent="0.25">
      <c r="A28" s="335">
        <v>7</v>
      </c>
      <c r="B28" s="335" t="s">
        <v>92</v>
      </c>
      <c r="C28" s="335">
        <v>1</v>
      </c>
      <c r="D28" s="335">
        <v>6</v>
      </c>
      <c r="E28" s="352" t="s">
        <v>972</v>
      </c>
      <c r="F28" s="352" t="s">
        <v>973</v>
      </c>
      <c r="G28" s="335" t="s">
        <v>825</v>
      </c>
      <c r="H28" s="197" t="s">
        <v>965</v>
      </c>
      <c r="I28" s="153">
        <v>1</v>
      </c>
      <c r="J28" s="352" t="s">
        <v>974</v>
      </c>
      <c r="K28" s="335" t="s">
        <v>971</v>
      </c>
      <c r="L28" s="335"/>
      <c r="M28" s="520">
        <v>28529.3</v>
      </c>
      <c r="N28" s="520"/>
      <c r="O28" s="520">
        <v>23083.5</v>
      </c>
      <c r="P28" s="520"/>
      <c r="Q28" s="507" t="s">
        <v>968</v>
      </c>
      <c r="R28" s="507" t="s">
        <v>969</v>
      </c>
      <c r="S28" s="510"/>
    </row>
    <row r="29" spans="1:19" ht="38.25" customHeight="1" x14ac:dyDescent="0.25">
      <c r="A29" s="337"/>
      <c r="B29" s="337"/>
      <c r="C29" s="337"/>
      <c r="D29" s="337"/>
      <c r="E29" s="361"/>
      <c r="F29" s="361"/>
      <c r="G29" s="337"/>
      <c r="H29" s="197" t="s">
        <v>926</v>
      </c>
      <c r="I29" s="153" t="s">
        <v>975</v>
      </c>
      <c r="J29" s="361"/>
      <c r="K29" s="337"/>
      <c r="L29" s="337"/>
      <c r="M29" s="337"/>
      <c r="N29" s="337"/>
      <c r="O29" s="337"/>
      <c r="P29" s="337"/>
      <c r="Q29" s="361"/>
      <c r="R29" s="361"/>
      <c r="S29" s="510"/>
    </row>
    <row r="30" spans="1:19" ht="60" customHeight="1" x14ac:dyDescent="0.25">
      <c r="A30" s="360">
        <v>8</v>
      </c>
      <c r="B30" s="360" t="s">
        <v>92</v>
      </c>
      <c r="C30" s="360">
        <v>5</v>
      </c>
      <c r="D30" s="360">
        <v>6</v>
      </c>
      <c r="E30" s="359" t="s">
        <v>981</v>
      </c>
      <c r="F30" s="359" t="s">
        <v>982</v>
      </c>
      <c r="G30" s="360" t="s">
        <v>976</v>
      </c>
      <c r="H30" s="197" t="s">
        <v>977</v>
      </c>
      <c r="I30" s="153" t="s">
        <v>282</v>
      </c>
      <c r="J30" s="359" t="s">
        <v>983</v>
      </c>
      <c r="K30" s="360" t="s">
        <v>932</v>
      </c>
      <c r="L30" s="519"/>
      <c r="M30" s="366">
        <v>19048.990000000002</v>
      </c>
      <c r="N30" s="519"/>
      <c r="O30" s="366">
        <v>15543.99</v>
      </c>
      <c r="P30" s="519"/>
      <c r="Q30" s="359" t="s">
        <v>978</v>
      </c>
      <c r="R30" s="359" t="s">
        <v>979</v>
      </c>
      <c r="S30" s="510"/>
    </row>
    <row r="31" spans="1:19" ht="60" customHeight="1" x14ac:dyDescent="0.25">
      <c r="A31" s="360"/>
      <c r="B31" s="360"/>
      <c r="C31" s="360"/>
      <c r="D31" s="360"/>
      <c r="E31" s="518"/>
      <c r="F31" s="518"/>
      <c r="G31" s="360"/>
      <c r="H31" s="197" t="s">
        <v>980</v>
      </c>
      <c r="I31" s="198">
        <v>150</v>
      </c>
      <c r="J31" s="518"/>
      <c r="K31" s="360"/>
      <c r="L31" s="519"/>
      <c r="M31" s="360"/>
      <c r="N31" s="519"/>
      <c r="O31" s="360"/>
      <c r="P31" s="519"/>
      <c r="Q31" s="360"/>
      <c r="R31" s="360"/>
      <c r="S31" s="510"/>
    </row>
    <row r="32" spans="1:19" ht="39" customHeight="1" x14ac:dyDescent="0.25">
      <c r="A32" s="360">
        <v>9</v>
      </c>
      <c r="B32" s="359" t="s">
        <v>80</v>
      </c>
      <c r="C32" s="359">
        <v>1</v>
      </c>
      <c r="D32" s="359">
        <v>6</v>
      </c>
      <c r="E32" s="359" t="s">
        <v>984</v>
      </c>
      <c r="F32" s="359" t="s">
        <v>985</v>
      </c>
      <c r="G32" s="359" t="s">
        <v>825</v>
      </c>
      <c r="H32" s="197" t="s">
        <v>965</v>
      </c>
      <c r="I32" s="197">
        <v>1</v>
      </c>
      <c r="J32" s="359" t="s">
        <v>986</v>
      </c>
      <c r="K32" s="505" t="s">
        <v>168</v>
      </c>
      <c r="L32" s="505"/>
      <c r="M32" s="360" t="s">
        <v>987</v>
      </c>
      <c r="N32" s="364"/>
      <c r="O32" s="364">
        <v>28408.62</v>
      </c>
      <c r="P32" s="364"/>
      <c r="Q32" s="359" t="s">
        <v>988</v>
      </c>
      <c r="R32" s="359" t="s">
        <v>989</v>
      </c>
    </row>
    <row r="33" spans="1:19" ht="30.75" customHeight="1" x14ac:dyDescent="0.25">
      <c r="A33" s="360"/>
      <c r="B33" s="359"/>
      <c r="C33" s="359"/>
      <c r="D33" s="359"/>
      <c r="E33" s="359"/>
      <c r="F33" s="359"/>
      <c r="G33" s="359"/>
      <c r="H33" s="197" t="s">
        <v>926</v>
      </c>
      <c r="I33" s="153" t="s">
        <v>468</v>
      </c>
      <c r="J33" s="359"/>
      <c r="K33" s="505"/>
      <c r="L33" s="505"/>
      <c r="M33" s="360"/>
      <c r="N33" s="364"/>
      <c r="O33" s="364"/>
      <c r="P33" s="364"/>
      <c r="Q33" s="359"/>
      <c r="R33" s="359"/>
    </row>
    <row r="34" spans="1:19" ht="34.5" customHeight="1" x14ac:dyDescent="0.25">
      <c r="A34" s="360"/>
      <c r="B34" s="359"/>
      <c r="C34" s="359"/>
      <c r="D34" s="359"/>
      <c r="E34" s="359"/>
      <c r="F34" s="359"/>
      <c r="G34" s="359" t="s">
        <v>990</v>
      </c>
      <c r="H34" s="197" t="s">
        <v>991</v>
      </c>
      <c r="I34" s="153" t="s">
        <v>282</v>
      </c>
      <c r="J34" s="359"/>
      <c r="K34" s="505"/>
      <c r="L34" s="505"/>
      <c r="M34" s="360"/>
      <c r="N34" s="364"/>
      <c r="O34" s="364"/>
      <c r="P34" s="364"/>
      <c r="Q34" s="359"/>
      <c r="R34" s="359"/>
    </row>
    <row r="35" spans="1:19" ht="28.5" customHeight="1" x14ac:dyDescent="0.25">
      <c r="A35" s="360"/>
      <c r="B35" s="359"/>
      <c r="C35" s="359"/>
      <c r="D35" s="359"/>
      <c r="E35" s="359"/>
      <c r="F35" s="359"/>
      <c r="G35" s="359"/>
      <c r="H35" s="197" t="s">
        <v>926</v>
      </c>
      <c r="I35" s="153" t="s">
        <v>468</v>
      </c>
      <c r="J35" s="359"/>
      <c r="K35" s="505"/>
      <c r="L35" s="505"/>
      <c r="M35" s="360"/>
      <c r="N35" s="364"/>
      <c r="O35" s="364"/>
      <c r="P35" s="364"/>
      <c r="Q35" s="359"/>
      <c r="R35" s="359"/>
    </row>
    <row r="36" spans="1:19" ht="36" x14ac:dyDescent="0.25">
      <c r="A36" s="359">
        <v>10</v>
      </c>
      <c r="B36" s="359" t="s">
        <v>92</v>
      </c>
      <c r="C36" s="359">
        <v>1</v>
      </c>
      <c r="D36" s="359">
        <v>6</v>
      </c>
      <c r="E36" s="359" t="s">
        <v>992</v>
      </c>
      <c r="F36" s="359" t="s">
        <v>993</v>
      </c>
      <c r="G36" s="359" t="s">
        <v>825</v>
      </c>
      <c r="H36" s="246" t="s">
        <v>965</v>
      </c>
      <c r="I36" s="153" t="s">
        <v>447</v>
      </c>
      <c r="J36" s="359" t="s">
        <v>994</v>
      </c>
      <c r="K36" s="505" t="s">
        <v>951</v>
      </c>
      <c r="L36" s="505"/>
      <c r="M36" s="364">
        <v>25906</v>
      </c>
      <c r="N36" s="364"/>
      <c r="O36" s="364">
        <v>22460</v>
      </c>
      <c r="P36" s="364"/>
      <c r="Q36" s="359" t="s">
        <v>995</v>
      </c>
      <c r="R36" s="359" t="s">
        <v>996</v>
      </c>
    </row>
    <row r="37" spans="1:19" x14ac:dyDescent="0.25">
      <c r="A37" s="359"/>
      <c r="B37" s="359"/>
      <c r="C37" s="359"/>
      <c r="D37" s="359"/>
      <c r="E37" s="359"/>
      <c r="F37" s="359"/>
      <c r="G37" s="359"/>
      <c r="H37" s="246" t="s">
        <v>926</v>
      </c>
      <c r="I37" s="153" t="s">
        <v>997</v>
      </c>
      <c r="J37" s="359"/>
      <c r="K37" s="359"/>
      <c r="L37" s="359"/>
      <c r="M37" s="364"/>
      <c r="N37" s="359"/>
      <c r="O37" s="364"/>
      <c r="P37" s="359"/>
      <c r="Q37" s="359"/>
      <c r="R37" s="359"/>
    </row>
    <row r="38" spans="1:19" ht="24" x14ac:dyDescent="0.25">
      <c r="A38" s="359"/>
      <c r="B38" s="359"/>
      <c r="C38" s="359"/>
      <c r="D38" s="359"/>
      <c r="E38" s="359"/>
      <c r="F38" s="359"/>
      <c r="G38" s="359"/>
      <c r="H38" s="197" t="s">
        <v>956</v>
      </c>
      <c r="I38" s="197">
        <v>6</v>
      </c>
      <c r="J38" s="359"/>
      <c r="K38" s="359"/>
      <c r="L38" s="359"/>
      <c r="M38" s="364"/>
      <c r="N38" s="359"/>
      <c r="O38" s="364"/>
      <c r="P38" s="359"/>
      <c r="Q38" s="359"/>
      <c r="R38" s="359"/>
    </row>
    <row r="39" spans="1:19" ht="39" customHeight="1" x14ac:dyDescent="0.25">
      <c r="A39" s="359"/>
      <c r="B39" s="359"/>
      <c r="C39" s="359"/>
      <c r="D39" s="359"/>
      <c r="E39" s="359"/>
      <c r="F39" s="359"/>
      <c r="G39" s="197" t="s">
        <v>949</v>
      </c>
      <c r="H39" s="197" t="s">
        <v>998</v>
      </c>
      <c r="I39" s="153" t="s">
        <v>282</v>
      </c>
      <c r="J39" s="359"/>
      <c r="K39" s="359"/>
      <c r="L39" s="359"/>
      <c r="M39" s="364"/>
      <c r="N39" s="359"/>
      <c r="O39" s="364"/>
      <c r="P39" s="359"/>
      <c r="Q39" s="359"/>
      <c r="R39" s="359"/>
    </row>
    <row r="40" spans="1:19" ht="42" customHeight="1" x14ac:dyDescent="0.25">
      <c r="A40" s="359">
        <v>11</v>
      </c>
      <c r="B40" s="359" t="s">
        <v>92</v>
      </c>
      <c r="C40" s="359">
        <v>1</v>
      </c>
      <c r="D40" s="359">
        <v>6</v>
      </c>
      <c r="E40" s="359" t="s">
        <v>999</v>
      </c>
      <c r="F40" s="359" t="s">
        <v>1000</v>
      </c>
      <c r="G40" s="359" t="s">
        <v>689</v>
      </c>
      <c r="H40" s="246" t="s">
        <v>921</v>
      </c>
      <c r="I40" s="153" t="s">
        <v>282</v>
      </c>
      <c r="J40" s="359" t="s">
        <v>1001</v>
      </c>
      <c r="K40" s="505" t="s">
        <v>951</v>
      </c>
      <c r="L40" s="505"/>
      <c r="M40" s="364">
        <v>34892.67</v>
      </c>
      <c r="N40" s="364"/>
      <c r="O40" s="364">
        <v>29972.67</v>
      </c>
      <c r="P40" s="364"/>
      <c r="Q40" s="359" t="s">
        <v>1002</v>
      </c>
      <c r="R40" s="359" t="s">
        <v>1003</v>
      </c>
    </row>
    <row r="41" spans="1:19" ht="24" customHeight="1" x14ac:dyDescent="0.25">
      <c r="A41" s="359"/>
      <c r="B41" s="359"/>
      <c r="C41" s="359"/>
      <c r="D41" s="359"/>
      <c r="E41" s="359"/>
      <c r="F41" s="359"/>
      <c r="G41" s="359"/>
      <c r="H41" s="246" t="s">
        <v>926</v>
      </c>
      <c r="I41" s="153" t="s">
        <v>451</v>
      </c>
      <c r="J41" s="359"/>
      <c r="K41" s="505"/>
      <c r="L41" s="505"/>
      <c r="M41" s="364"/>
      <c r="N41" s="364"/>
      <c r="O41" s="364"/>
      <c r="P41" s="364"/>
      <c r="Q41" s="359"/>
      <c r="R41" s="359"/>
    </row>
    <row r="42" spans="1:19" ht="45" customHeight="1" x14ac:dyDescent="0.25">
      <c r="A42" s="359"/>
      <c r="B42" s="359"/>
      <c r="C42" s="359"/>
      <c r="D42" s="359"/>
      <c r="E42" s="359"/>
      <c r="F42" s="359"/>
      <c r="G42" s="359"/>
      <c r="H42" s="246" t="s">
        <v>928</v>
      </c>
      <c r="I42" s="153" t="s">
        <v>451</v>
      </c>
      <c r="J42" s="359"/>
      <c r="K42" s="359"/>
      <c r="L42" s="359"/>
      <c r="M42" s="359"/>
      <c r="N42" s="359"/>
      <c r="O42" s="364"/>
      <c r="P42" s="359"/>
      <c r="Q42" s="359"/>
      <c r="R42" s="359"/>
    </row>
    <row r="43" spans="1:19" ht="47.25" customHeight="1" x14ac:dyDescent="0.25">
      <c r="A43" s="352">
        <v>12</v>
      </c>
      <c r="B43" s="352" t="s">
        <v>80</v>
      </c>
      <c r="C43" s="352">
        <v>1</v>
      </c>
      <c r="D43" s="352">
        <v>6</v>
      </c>
      <c r="E43" s="352" t="s">
        <v>1004</v>
      </c>
      <c r="F43" s="352" t="s">
        <v>1005</v>
      </c>
      <c r="G43" s="352" t="s">
        <v>825</v>
      </c>
      <c r="H43" s="246" t="s">
        <v>965</v>
      </c>
      <c r="I43" s="153" t="s">
        <v>941</v>
      </c>
      <c r="J43" s="352" t="s">
        <v>1006</v>
      </c>
      <c r="K43" s="352" t="s">
        <v>951</v>
      </c>
      <c r="L43" s="352"/>
      <c r="M43" s="507">
        <v>57250</v>
      </c>
      <c r="N43" s="352"/>
      <c r="O43" s="507">
        <v>51250</v>
      </c>
      <c r="P43" s="352"/>
      <c r="Q43" s="352" t="s">
        <v>1008</v>
      </c>
      <c r="R43" s="370" t="s">
        <v>1009</v>
      </c>
      <c r="S43" s="517"/>
    </row>
    <row r="44" spans="1:19" ht="43.5" customHeight="1" x14ac:dyDescent="0.25">
      <c r="A44" s="361"/>
      <c r="B44" s="361"/>
      <c r="C44" s="361"/>
      <c r="D44" s="361"/>
      <c r="E44" s="361"/>
      <c r="F44" s="361"/>
      <c r="G44" s="361"/>
      <c r="H44" s="246" t="s">
        <v>926</v>
      </c>
      <c r="I44" s="153" t="s">
        <v>1010</v>
      </c>
      <c r="J44" s="361"/>
      <c r="K44" s="361"/>
      <c r="L44" s="361"/>
      <c r="M44" s="509"/>
      <c r="N44" s="361"/>
      <c r="O44" s="509"/>
      <c r="P44" s="361"/>
      <c r="Q44" s="361"/>
      <c r="R44" s="372"/>
      <c r="S44" s="517"/>
    </row>
    <row r="45" spans="1:19" ht="38.25" customHeight="1" x14ac:dyDescent="0.25">
      <c r="A45" s="352">
        <v>13</v>
      </c>
      <c r="B45" s="352" t="s">
        <v>76</v>
      </c>
      <c r="C45" s="352">
        <v>1</v>
      </c>
      <c r="D45" s="352">
        <v>6</v>
      </c>
      <c r="E45" s="352" t="s">
        <v>1023</v>
      </c>
      <c r="F45" s="352" t="s">
        <v>1013</v>
      </c>
      <c r="G45" s="352" t="s">
        <v>1014</v>
      </c>
      <c r="H45" s="246" t="s">
        <v>977</v>
      </c>
      <c r="I45" s="153">
        <v>1</v>
      </c>
      <c r="J45" s="352" t="s">
        <v>1015</v>
      </c>
      <c r="K45" s="511" t="s">
        <v>971</v>
      </c>
      <c r="L45" s="511"/>
      <c r="M45" s="507">
        <v>68214.5</v>
      </c>
      <c r="N45" s="507"/>
      <c r="O45" s="507">
        <v>68214.5</v>
      </c>
      <c r="P45" s="507"/>
      <c r="Q45" s="352" t="s">
        <v>1016</v>
      </c>
      <c r="R45" s="352" t="s">
        <v>961</v>
      </c>
      <c r="S45" s="510"/>
    </row>
    <row r="46" spans="1:19" ht="53.25" customHeight="1" x14ac:dyDescent="0.25">
      <c r="A46" s="353"/>
      <c r="B46" s="353"/>
      <c r="C46" s="353"/>
      <c r="D46" s="353"/>
      <c r="E46" s="353"/>
      <c r="F46" s="353"/>
      <c r="G46" s="361"/>
      <c r="H46" s="246" t="s">
        <v>980</v>
      </c>
      <c r="I46" s="153" t="s">
        <v>1017</v>
      </c>
      <c r="J46" s="353"/>
      <c r="K46" s="512"/>
      <c r="L46" s="512"/>
      <c r="M46" s="353"/>
      <c r="N46" s="508"/>
      <c r="O46" s="508"/>
      <c r="P46" s="508"/>
      <c r="Q46" s="353"/>
      <c r="R46" s="353"/>
      <c r="S46" s="510"/>
    </row>
    <row r="47" spans="1:19" ht="66" customHeight="1" x14ac:dyDescent="0.25">
      <c r="A47" s="353"/>
      <c r="B47" s="353"/>
      <c r="C47" s="353"/>
      <c r="D47" s="353"/>
      <c r="E47" s="353"/>
      <c r="F47" s="353"/>
      <c r="G47" s="352" t="s">
        <v>1018</v>
      </c>
      <c r="H47" s="246" t="s">
        <v>958</v>
      </c>
      <c r="I47" s="153" t="s">
        <v>430</v>
      </c>
      <c r="J47" s="353"/>
      <c r="K47" s="512"/>
      <c r="L47" s="512"/>
      <c r="M47" s="353"/>
      <c r="N47" s="508"/>
      <c r="O47" s="508"/>
      <c r="P47" s="508"/>
      <c r="Q47" s="353"/>
      <c r="R47" s="353"/>
      <c r="S47" s="510"/>
    </row>
    <row r="48" spans="1:19" ht="78.75" customHeight="1" x14ac:dyDescent="0.25">
      <c r="A48" s="353"/>
      <c r="B48" s="353"/>
      <c r="C48" s="353"/>
      <c r="D48" s="353"/>
      <c r="E48" s="353"/>
      <c r="F48" s="353"/>
      <c r="G48" s="361"/>
      <c r="H48" s="246" t="s">
        <v>959</v>
      </c>
      <c r="I48" s="153" t="s">
        <v>1017</v>
      </c>
      <c r="J48" s="353"/>
      <c r="K48" s="512"/>
      <c r="L48" s="512"/>
      <c r="M48" s="353"/>
      <c r="N48" s="508"/>
      <c r="O48" s="508"/>
      <c r="P48" s="508"/>
      <c r="Q48" s="353"/>
      <c r="R48" s="353"/>
      <c r="S48" s="510"/>
    </row>
    <row r="49" spans="1:19" ht="45" customHeight="1" x14ac:dyDescent="0.25">
      <c r="A49" s="353"/>
      <c r="B49" s="353"/>
      <c r="C49" s="353"/>
      <c r="D49" s="353"/>
      <c r="E49" s="353"/>
      <c r="F49" s="353"/>
      <c r="G49" s="352" t="s">
        <v>1019</v>
      </c>
      <c r="H49" s="246" t="s">
        <v>1020</v>
      </c>
      <c r="I49" s="153" t="s">
        <v>451</v>
      </c>
      <c r="J49" s="353"/>
      <c r="K49" s="512"/>
      <c r="L49" s="512"/>
      <c r="M49" s="353"/>
      <c r="N49" s="508"/>
      <c r="O49" s="508"/>
      <c r="P49" s="508"/>
      <c r="Q49" s="353"/>
      <c r="R49" s="353"/>
      <c r="S49" s="510"/>
    </row>
    <row r="50" spans="1:19" ht="56.25" customHeight="1" x14ac:dyDescent="0.25">
      <c r="A50" s="361"/>
      <c r="B50" s="361"/>
      <c r="C50" s="361"/>
      <c r="D50" s="361"/>
      <c r="E50" s="361"/>
      <c r="F50" s="361"/>
      <c r="G50" s="361"/>
      <c r="H50" s="246" t="s">
        <v>1021</v>
      </c>
      <c r="I50" s="153" t="s">
        <v>1022</v>
      </c>
      <c r="J50" s="361"/>
      <c r="K50" s="513"/>
      <c r="L50" s="513"/>
      <c r="M50" s="361"/>
      <c r="N50" s="509"/>
      <c r="O50" s="509"/>
      <c r="P50" s="509"/>
      <c r="Q50" s="361"/>
      <c r="R50" s="361"/>
      <c r="S50" s="510"/>
    </row>
    <row r="51" spans="1:19" ht="48.75" customHeight="1" x14ac:dyDescent="0.25">
      <c r="A51" s="352">
        <v>14</v>
      </c>
      <c r="B51" s="352" t="s">
        <v>80</v>
      </c>
      <c r="C51" s="352">
        <v>1</v>
      </c>
      <c r="D51" s="352">
        <v>6</v>
      </c>
      <c r="E51" s="352" t="s">
        <v>1024</v>
      </c>
      <c r="F51" s="352" t="s">
        <v>1025</v>
      </c>
      <c r="G51" s="352" t="s">
        <v>825</v>
      </c>
      <c r="H51" s="197" t="s">
        <v>965</v>
      </c>
      <c r="I51" s="197" t="s">
        <v>962</v>
      </c>
      <c r="J51" s="352" t="s">
        <v>1026</v>
      </c>
      <c r="K51" s="352" t="s">
        <v>951</v>
      </c>
      <c r="L51" s="352"/>
      <c r="M51" s="352">
        <v>20443.68</v>
      </c>
      <c r="N51" s="352"/>
      <c r="O51" s="507">
        <v>20443.68</v>
      </c>
      <c r="P51" s="352"/>
      <c r="Q51" s="352" t="s">
        <v>1027</v>
      </c>
      <c r="R51" s="352" t="s">
        <v>1028</v>
      </c>
      <c r="S51" s="510"/>
    </row>
    <row r="52" spans="1:19" ht="48.75" customHeight="1" x14ac:dyDescent="0.25">
      <c r="A52" s="361"/>
      <c r="B52" s="361"/>
      <c r="C52" s="361"/>
      <c r="D52" s="361"/>
      <c r="E52" s="361"/>
      <c r="F52" s="361"/>
      <c r="G52" s="361"/>
      <c r="H52" s="197" t="s">
        <v>926</v>
      </c>
      <c r="I52" s="197">
        <v>80</v>
      </c>
      <c r="J52" s="361"/>
      <c r="K52" s="361"/>
      <c r="L52" s="361"/>
      <c r="M52" s="361"/>
      <c r="N52" s="361"/>
      <c r="O52" s="509"/>
      <c r="P52" s="361"/>
      <c r="Q52" s="361"/>
      <c r="R52" s="361"/>
      <c r="S52" s="510"/>
    </row>
    <row r="53" spans="1:19" ht="33.75" customHeight="1" x14ac:dyDescent="0.25">
      <c r="A53" s="359">
        <v>15</v>
      </c>
      <c r="B53" s="359" t="s">
        <v>76</v>
      </c>
      <c r="C53" s="359">
        <v>1</v>
      </c>
      <c r="D53" s="359">
        <v>9</v>
      </c>
      <c r="E53" s="359" t="s">
        <v>1029</v>
      </c>
      <c r="F53" s="359" t="s">
        <v>1030</v>
      </c>
      <c r="G53" s="359" t="s">
        <v>976</v>
      </c>
      <c r="H53" s="246" t="s">
        <v>977</v>
      </c>
      <c r="I53" s="153" t="s">
        <v>962</v>
      </c>
      <c r="J53" s="359" t="s">
        <v>1031</v>
      </c>
      <c r="K53" s="505" t="s">
        <v>951</v>
      </c>
      <c r="L53" s="505"/>
      <c r="M53" s="364">
        <v>54483.72</v>
      </c>
      <c r="N53" s="364"/>
      <c r="O53" s="364">
        <v>54483.72</v>
      </c>
      <c r="P53" s="364"/>
      <c r="Q53" s="359" t="s">
        <v>1032</v>
      </c>
      <c r="R53" s="359" t="s">
        <v>969</v>
      </c>
    </row>
    <row r="54" spans="1:19" ht="63" customHeight="1" x14ac:dyDescent="0.25">
      <c r="A54" s="359"/>
      <c r="B54" s="359"/>
      <c r="C54" s="359"/>
      <c r="D54" s="359"/>
      <c r="E54" s="359"/>
      <c r="F54" s="359"/>
      <c r="G54" s="359"/>
      <c r="H54" s="246" t="s">
        <v>980</v>
      </c>
      <c r="I54" s="153" t="s">
        <v>440</v>
      </c>
      <c r="J54" s="359"/>
      <c r="K54" s="505"/>
      <c r="L54" s="505"/>
      <c r="M54" s="359"/>
      <c r="N54" s="364"/>
      <c r="O54" s="364"/>
      <c r="P54" s="364"/>
      <c r="Q54" s="359"/>
      <c r="R54" s="359"/>
    </row>
    <row r="55" spans="1:19" ht="41.25" customHeight="1" x14ac:dyDescent="0.25">
      <c r="A55" s="359"/>
      <c r="B55" s="359"/>
      <c r="C55" s="359"/>
      <c r="D55" s="359"/>
      <c r="E55" s="359"/>
      <c r="F55" s="359"/>
      <c r="G55" s="359" t="s">
        <v>1033</v>
      </c>
      <c r="H55" s="197" t="s">
        <v>1034</v>
      </c>
      <c r="I55" s="248" t="s">
        <v>962</v>
      </c>
      <c r="J55" s="359"/>
      <c r="K55" s="505"/>
      <c r="L55" s="505"/>
      <c r="M55" s="359"/>
      <c r="N55" s="364"/>
      <c r="O55" s="364"/>
      <c r="P55" s="364"/>
      <c r="Q55" s="359"/>
      <c r="R55" s="359"/>
    </row>
    <row r="56" spans="1:19" ht="42.75" customHeight="1" x14ac:dyDescent="0.25">
      <c r="A56" s="359"/>
      <c r="B56" s="359"/>
      <c r="C56" s="359"/>
      <c r="D56" s="359"/>
      <c r="E56" s="359"/>
      <c r="F56" s="359"/>
      <c r="G56" s="359"/>
      <c r="H56" s="197" t="s">
        <v>1035</v>
      </c>
      <c r="I56" s="198">
        <v>40</v>
      </c>
      <c r="J56" s="359"/>
      <c r="K56" s="505"/>
      <c r="L56" s="505"/>
      <c r="M56" s="359"/>
      <c r="N56" s="364"/>
      <c r="O56" s="364"/>
      <c r="P56" s="364"/>
      <c r="Q56" s="359"/>
      <c r="R56" s="359"/>
    </row>
    <row r="57" spans="1:19" ht="32.25" customHeight="1" x14ac:dyDescent="0.25">
      <c r="A57" s="359">
        <v>16</v>
      </c>
      <c r="B57" s="359" t="s">
        <v>92</v>
      </c>
      <c r="C57" s="359">
        <v>5</v>
      </c>
      <c r="D57" s="359">
        <v>11</v>
      </c>
      <c r="E57" s="359" t="s">
        <v>1036</v>
      </c>
      <c r="F57" s="359" t="s">
        <v>1037</v>
      </c>
      <c r="G57" s="359" t="s">
        <v>990</v>
      </c>
      <c r="H57" s="246" t="s">
        <v>991</v>
      </c>
      <c r="I57" s="153" t="s">
        <v>282</v>
      </c>
      <c r="J57" s="359" t="s">
        <v>1038</v>
      </c>
      <c r="K57" s="505" t="s">
        <v>971</v>
      </c>
      <c r="L57" s="505"/>
      <c r="M57" s="364">
        <v>42710.5</v>
      </c>
      <c r="N57" s="364"/>
      <c r="O57" s="364">
        <v>27000</v>
      </c>
      <c r="P57" s="364"/>
      <c r="Q57" s="359" t="s">
        <v>1039</v>
      </c>
      <c r="R57" s="359" t="s">
        <v>1040</v>
      </c>
    </row>
    <row r="58" spans="1:19" ht="38.25" customHeight="1" x14ac:dyDescent="0.25">
      <c r="A58" s="359"/>
      <c r="B58" s="359"/>
      <c r="C58" s="359"/>
      <c r="D58" s="359"/>
      <c r="E58" s="359"/>
      <c r="F58" s="359"/>
      <c r="G58" s="359"/>
      <c r="H58" s="246" t="s">
        <v>955</v>
      </c>
      <c r="I58" s="153" t="s">
        <v>179</v>
      </c>
      <c r="J58" s="359"/>
      <c r="K58" s="359"/>
      <c r="L58" s="359"/>
      <c r="M58" s="359"/>
      <c r="N58" s="359"/>
      <c r="O58" s="364"/>
      <c r="P58" s="359"/>
      <c r="Q58" s="359"/>
      <c r="R58" s="359"/>
    </row>
    <row r="59" spans="1:19" ht="50.25" customHeight="1" x14ac:dyDescent="0.25">
      <c r="A59" s="359"/>
      <c r="B59" s="359"/>
      <c r="C59" s="359"/>
      <c r="D59" s="359"/>
      <c r="E59" s="359"/>
      <c r="F59" s="359"/>
      <c r="G59" s="197" t="s">
        <v>1041</v>
      </c>
      <c r="H59" s="198" t="s">
        <v>1042</v>
      </c>
      <c r="I59" s="198">
        <v>20</v>
      </c>
      <c r="J59" s="359"/>
      <c r="K59" s="359"/>
      <c r="L59" s="359"/>
      <c r="M59" s="359"/>
      <c r="N59" s="359"/>
      <c r="O59" s="364"/>
      <c r="P59" s="359"/>
      <c r="Q59" s="359"/>
      <c r="R59" s="359"/>
    </row>
    <row r="60" spans="1:19" x14ac:dyDescent="0.25">
      <c r="A60" s="359">
        <v>17</v>
      </c>
      <c r="B60" s="359" t="s">
        <v>92</v>
      </c>
      <c r="C60" s="359">
        <v>5</v>
      </c>
      <c r="D60" s="359">
        <v>11</v>
      </c>
      <c r="E60" s="359" t="s">
        <v>1043</v>
      </c>
      <c r="F60" s="359" t="s">
        <v>1044</v>
      </c>
      <c r="G60" s="359" t="s">
        <v>1041</v>
      </c>
      <c r="H60" s="505" t="s">
        <v>1045</v>
      </c>
      <c r="I60" s="506" t="s">
        <v>941</v>
      </c>
      <c r="J60" s="359" t="s">
        <v>1046</v>
      </c>
      <c r="K60" s="505" t="s">
        <v>971</v>
      </c>
      <c r="L60" s="505"/>
      <c r="M60" s="364">
        <v>47223.9</v>
      </c>
      <c r="N60" s="364"/>
      <c r="O60" s="364">
        <v>35890.199999999997</v>
      </c>
      <c r="P60" s="364"/>
      <c r="Q60" s="359" t="s">
        <v>1039</v>
      </c>
      <c r="R60" s="359" t="s">
        <v>1040</v>
      </c>
    </row>
    <row r="61" spans="1:19" x14ac:dyDescent="0.25">
      <c r="A61" s="359"/>
      <c r="B61" s="359"/>
      <c r="C61" s="359"/>
      <c r="D61" s="359"/>
      <c r="E61" s="359"/>
      <c r="F61" s="359"/>
      <c r="G61" s="359"/>
      <c r="H61" s="505"/>
      <c r="I61" s="506"/>
      <c r="J61" s="359"/>
      <c r="K61" s="359"/>
      <c r="L61" s="359"/>
      <c r="M61" s="359"/>
      <c r="N61" s="359"/>
      <c r="O61" s="364"/>
      <c r="P61" s="359"/>
      <c r="Q61" s="359"/>
      <c r="R61" s="359"/>
    </row>
    <row r="62" spans="1:19" x14ac:dyDescent="0.25">
      <c r="A62" s="359"/>
      <c r="B62" s="359"/>
      <c r="C62" s="359"/>
      <c r="D62" s="359"/>
      <c r="E62" s="359"/>
      <c r="F62" s="359"/>
      <c r="G62" s="359"/>
      <c r="H62" s="505"/>
      <c r="I62" s="506"/>
      <c r="J62" s="359"/>
      <c r="K62" s="359"/>
      <c r="L62" s="359"/>
      <c r="M62" s="359"/>
      <c r="N62" s="359"/>
      <c r="O62" s="364"/>
      <c r="P62" s="359"/>
      <c r="Q62" s="359"/>
      <c r="R62" s="359"/>
    </row>
    <row r="63" spans="1:19" x14ac:dyDescent="0.25">
      <c r="A63" s="359"/>
      <c r="B63" s="359"/>
      <c r="C63" s="359"/>
      <c r="D63" s="359"/>
      <c r="E63" s="359"/>
      <c r="F63" s="359"/>
      <c r="G63" s="359"/>
      <c r="H63" s="505"/>
      <c r="I63" s="506"/>
      <c r="J63" s="359"/>
      <c r="K63" s="359"/>
      <c r="L63" s="359"/>
      <c r="M63" s="359"/>
      <c r="N63" s="359"/>
      <c r="O63" s="364"/>
      <c r="P63" s="359"/>
      <c r="Q63" s="359"/>
      <c r="R63" s="359"/>
    </row>
    <row r="64" spans="1:19" x14ac:dyDescent="0.25">
      <c r="A64" s="359"/>
      <c r="B64" s="359"/>
      <c r="C64" s="359"/>
      <c r="D64" s="359"/>
      <c r="E64" s="359"/>
      <c r="F64" s="359"/>
      <c r="G64" s="359"/>
      <c r="H64" s="505"/>
      <c r="I64" s="506"/>
      <c r="J64" s="359"/>
      <c r="K64" s="359"/>
      <c r="L64" s="359"/>
      <c r="M64" s="359"/>
      <c r="N64" s="359"/>
      <c r="O64" s="364"/>
      <c r="P64" s="359"/>
      <c r="Q64" s="359"/>
      <c r="R64" s="359"/>
    </row>
    <row r="65" spans="1:19" ht="48" customHeight="1" x14ac:dyDescent="0.25">
      <c r="A65" s="352">
        <v>18</v>
      </c>
      <c r="B65" s="352" t="s">
        <v>92</v>
      </c>
      <c r="C65" s="352" t="s">
        <v>1047</v>
      </c>
      <c r="D65" s="352">
        <v>11</v>
      </c>
      <c r="E65" s="352" t="s">
        <v>1048</v>
      </c>
      <c r="F65" s="352" t="s">
        <v>1049</v>
      </c>
      <c r="G65" s="352" t="s">
        <v>825</v>
      </c>
      <c r="H65" s="197" t="s">
        <v>965</v>
      </c>
      <c r="I65" s="198" t="s">
        <v>282</v>
      </c>
      <c r="J65" s="514" t="s">
        <v>1050</v>
      </c>
      <c r="K65" s="511" t="s">
        <v>168</v>
      </c>
      <c r="L65" s="511"/>
      <c r="M65" s="507">
        <v>22052</v>
      </c>
      <c r="N65" s="507"/>
      <c r="O65" s="507">
        <v>18327</v>
      </c>
      <c r="P65" s="507"/>
      <c r="Q65" s="352" t="s">
        <v>1051</v>
      </c>
      <c r="R65" s="352" t="s">
        <v>1052</v>
      </c>
      <c r="S65" s="510"/>
    </row>
    <row r="66" spans="1:19" ht="41.25" customHeight="1" x14ac:dyDescent="0.25">
      <c r="A66" s="353"/>
      <c r="B66" s="353"/>
      <c r="C66" s="353"/>
      <c r="D66" s="353"/>
      <c r="E66" s="353"/>
      <c r="F66" s="353"/>
      <c r="G66" s="353"/>
      <c r="H66" s="197" t="s">
        <v>926</v>
      </c>
      <c r="I66" s="198" t="s">
        <v>1053</v>
      </c>
      <c r="J66" s="515"/>
      <c r="K66" s="512"/>
      <c r="L66" s="512"/>
      <c r="M66" s="508"/>
      <c r="N66" s="508"/>
      <c r="O66" s="508"/>
      <c r="P66" s="508"/>
      <c r="Q66" s="353"/>
      <c r="R66" s="353"/>
      <c r="S66" s="510"/>
    </row>
    <row r="67" spans="1:19" ht="41.25" customHeight="1" x14ac:dyDescent="0.25">
      <c r="A67" s="353"/>
      <c r="B67" s="353"/>
      <c r="C67" s="353"/>
      <c r="D67" s="353"/>
      <c r="E67" s="353"/>
      <c r="F67" s="353"/>
      <c r="G67" s="361"/>
      <c r="H67" s="197" t="s">
        <v>1055</v>
      </c>
      <c r="I67" s="198">
        <v>2</v>
      </c>
      <c r="J67" s="515"/>
      <c r="K67" s="512"/>
      <c r="L67" s="512"/>
      <c r="M67" s="508"/>
      <c r="N67" s="508"/>
      <c r="O67" s="508"/>
      <c r="P67" s="508"/>
      <c r="Q67" s="353"/>
      <c r="R67" s="353"/>
      <c r="S67" s="510"/>
    </row>
    <row r="68" spans="1:19" ht="48" customHeight="1" x14ac:dyDescent="0.25">
      <c r="A68" s="353"/>
      <c r="B68" s="353"/>
      <c r="C68" s="353"/>
      <c r="D68" s="353"/>
      <c r="E68" s="353"/>
      <c r="F68" s="353"/>
      <c r="G68" s="352" t="s">
        <v>976</v>
      </c>
      <c r="H68" s="197" t="s">
        <v>977</v>
      </c>
      <c r="I68" s="198">
        <v>1</v>
      </c>
      <c r="J68" s="515"/>
      <c r="K68" s="512"/>
      <c r="L68" s="512"/>
      <c r="M68" s="508"/>
      <c r="N68" s="508"/>
      <c r="O68" s="508"/>
      <c r="P68" s="508"/>
      <c r="Q68" s="353"/>
      <c r="R68" s="353"/>
      <c r="S68" s="510"/>
    </row>
    <row r="69" spans="1:19" ht="48" customHeight="1" x14ac:dyDescent="0.25">
      <c r="A69" s="353"/>
      <c r="B69" s="353"/>
      <c r="C69" s="353"/>
      <c r="D69" s="353"/>
      <c r="E69" s="353"/>
      <c r="F69" s="353"/>
      <c r="G69" s="361"/>
      <c r="H69" s="197" t="s">
        <v>980</v>
      </c>
      <c r="I69" s="198">
        <v>250</v>
      </c>
      <c r="J69" s="515"/>
      <c r="K69" s="512"/>
      <c r="L69" s="512"/>
      <c r="M69" s="508"/>
      <c r="N69" s="508"/>
      <c r="O69" s="508"/>
      <c r="P69" s="508"/>
      <c r="Q69" s="353"/>
      <c r="R69" s="353"/>
      <c r="S69" s="510"/>
    </row>
    <row r="70" spans="1:19" ht="34.5" customHeight="1" x14ac:dyDescent="0.25">
      <c r="A70" s="353"/>
      <c r="B70" s="353"/>
      <c r="C70" s="353"/>
      <c r="D70" s="353"/>
      <c r="E70" s="353"/>
      <c r="F70" s="353"/>
      <c r="G70" s="352" t="s">
        <v>1033</v>
      </c>
      <c r="H70" s="197" t="s">
        <v>1054</v>
      </c>
      <c r="I70" s="198">
        <v>1</v>
      </c>
      <c r="J70" s="515"/>
      <c r="K70" s="512"/>
      <c r="L70" s="512"/>
      <c r="M70" s="508"/>
      <c r="N70" s="508"/>
      <c r="O70" s="508"/>
      <c r="P70" s="508"/>
      <c r="Q70" s="353"/>
      <c r="R70" s="353"/>
      <c r="S70" s="510"/>
    </row>
    <row r="71" spans="1:19" ht="39.75" customHeight="1" x14ac:dyDescent="0.25">
      <c r="A71" s="361"/>
      <c r="B71" s="361"/>
      <c r="C71" s="361"/>
      <c r="D71" s="361"/>
      <c r="E71" s="361"/>
      <c r="F71" s="361"/>
      <c r="G71" s="361"/>
      <c r="H71" s="197" t="s">
        <v>1035</v>
      </c>
      <c r="I71" s="198">
        <v>8</v>
      </c>
      <c r="J71" s="516"/>
      <c r="K71" s="513"/>
      <c r="L71" s="513"/>
      <c r="M71" s="509"/>
      <c r="N71" s="509"/>
      <c r="O71" s="509"/>
      <c r="P71" s="509"/>
      <c r="Q71" s="361"/>
      <c r="R71" s="361"/>
      <c r="S71" s="510"/>
    </row>
    <row r="72" spans="1:19" x14ac:dyDescent="0.25">
      <c r="A72" s="359">
        <v>19</v>
      </c>
      <c r="B72" s="359" t="s">
        <v>92</v>
      </c>
      <c r="C72" s="359">
        <v>1</v>
      </c>
      <c r="D72" s="359">
        <v>13</v>
      </c>
      <c r="E72" s="359" t="s">
        <v>1056</v>
      </c>
      <c r="F72" s="359" t="s">
        <v>1057</v>
      </c>
      <c r="G72" s="359" t="s">
        <v>976</v>
      </c>
      <c r="H72" s="505" t="s">
        <v>977</v>
      </c>
      <c r="I72" s="506" t="s">
        <v>282</v>
      </c>
      <c r="J72" s="359" t="s">
        <v>1058</v>
      </c>
      <c r="K72" s="505" t="s">
        <v>951</v>
      </c>
      <c r="L72" s="505"/>
      <c r="M72" s="364">
        <v>14733.03</v>
      </c>
      <c r="N72" s="364"/>
      <c r="O72" s="364">
        <v>10937.23</v>
      </c>
      <c r="P72" s="364"/>
      <c r="Q72" s="359" t="s">
        <v>968</v>
      </c>
      <c r="R72" s="359" t="s">
        <v>969</v>
      </c>
    </row>
    <row r="73" spans="1:19" x14ac:dyDescent="0.25">
      <c r="A73" s="359"/>
      <c r="B73" s="359"/>
      <c r="C73" s="359"/>
      <c r="D73" s="359"/>
      <c r="E73" s="359"/>
      <c r="F73" s="359"/>
      <c r="G73" s="359"/>
      <c r="H73" s="505"/>
      <c r="I73" s="506"/>
      <c r="J73" s="359"/>
      <c r="K73" s="359"/>
      <c r="L73" s="359"/>
      <c r="M73" s="359"/>
      <c r="N73" s="359"/>
      <c r="O73" s="364"/>
      <c r="P73" s="359"/>
      <c r="Q73" s="359"/>
      <c r="R73" s="359"/>
    </row>
    <row r="74" spans="1:19" ht="61.5" customHeight="1" x14ac:dyDescent="0.25">
      <c r="A74" s="359"/>
      <c r="B74" s="359"/>
      <c r="C74" s="359"/>
      <c r="D74" s="359"/>
      <c r="E74" s="359"/>
      <c r="F74" s="359"/>
      <c r="G74" s="359"/>
      <c r="H74" s="246" t="s">
        <v>980</v>
      </c>
      <c r="I74" s="153" t="s">
        <v>440</v>
      </c>
      <c r="J74" s="359"/>
      <c r="K74" s="359"/>
      <c r="L74" s="359"/>
      <c r="M74" s="359"/>
      <c r="N74" s="359"/>
      <c r="O74" s="364"/>
      <c r="P74" s="359"/>
      <c r="Q74" s="359"/>
      <c r="R74" s="359"/>
    </row>
    <row r="75" spans="1:19" ht="24" x14ac:dyDescent="0.25">
      <c r="A75" s="359"/>
      <c r="B75" s="359"/>
      <c r="C75" s="359"/>
      <c r="D75" s="359"/>
      <c r="E75" s="359"/>
      <c r="F75" s="359"/>
      <c r="G75" s="359" t="s">
        <v>1033</v>
      </c>
      <c r="H75" s="197" t="s">
        <v>1054</v>
      </c>
      <c r="I75" s="198">
        <v>1</v>
      </c>
      <c r="J75" s="359"/>
      <c r="K75" s="359"/>
      <c r="L75" s="359"/>
      <c r="M75" s="359"/>
      <c r="N75" s="359"/>
      <c r="O75" s="364"/>
      <c r="P75" s="359"/>
      <c r="Q75" s="359"/>
      <c r="R75" s="359"/>
    </row>
    <row r="76" spans="1:19" ht="81" customHeight="1" x14ac:dyDescent="0.25">
      <c r="A76" s="359"/>
      <c r="B76" s="359"/>
      <c r="C76" s="359"/>
      <c r="D76" s="359"/>
      <c r="E76" s="359"/>
      <c r="F76" s="359"/>
      <c r="G76" s="359"/>
      <c r="H76" s="197" t="s">
        <v>1035</v>
      </c>
      <c r="I76" s="198">
        <v>40</v>
      </c>
      <c r="J76" s="359"/>
      <c r="K76" s="359"/>
      <c r="L76" s="359"/>
      <c r="M76" s="359"/>
      <c r="N76" s="359"/>
      <c r="O76" s="364"/>
      <c r="P76" s="359"/>
      <c r="Q76" s="359"/>
      <c r="R76" s="359"/>
    </row>
    <row r="77" spans="1:19" ht="92.25" customHeight="1" x14ac:dyDescent="0.25">
      <c r="A77" s="335">
        <v>20</v>
      </c>
      <c r="B77" s="335" t="s">
        <v>92</v>
      </c>
      <c r="C77" s="335">
        <v>5</v>
      </c>
      <c r="D77" s="335">
        <v>11</v>
      </c>
      <c r="E77" s="335" t="s">
        <v>1059</v>
      </c>
      <c r="F77" s="352" t="s">
        <v>1060</v>
      </c>
      <c r="G77" s="335" t="s">
        <v>976</v>
      </c>
      <c r="H77" s="197" t="s">
        <v>977</v>
      </c>
      <c r="I77" s="198">
        <v>1</v>
      </c>
      <c r="J77" s="352" t="s">
        <v>1061</v>
      </c>
      <c r="K77" s="335" t="s">
        <v>951</v>
      </c>
      <c r="L77" s="335"/>
      <c r="M77" s="503">
        <v>14478.7</v>
      </c>
      <c r="N77" s="335"/>
      <c r="O77" s="503">
        <v>12228.7</v>
      </c>
      <c r="P77" s="335"/>
      <c r="Q77" s="352" t="s">
        <v>1062</v>
      </c>
      <c r="R77" s="352" t="s">
        <v>1063</v>
      </c>
    </row>
    <row r="78" spans="1:19" ht="53.25" customHeight="1" x14ac:dyDescent="0.25">
      <c r="A78" s="337"/>
      <c r="B78" s="337"/>
      <c r="C78" s="337"/>
      <c r="D78" s="337"/>
      <c r="E78" s="337"/>
      <c r="F78" s="361"/>
      <c r="G78" s="337"/>
      <c r="H78" s="197" t="s">
        <v>980</v>
      </c>
      <c r="I78" s="198">
        <v>605</v>
      </c>
      <c r="J78" s="361"/>
      <c r="K78" s="337"/>
      <c r="L78" s="337"/>
      <c r="M78" s="504"/>
      <c r="N78" s="337"/>
      <c r="O78" s="504"/>
      <c r="P78" s="337"/>
      <c r="Q78" s="361"/>
      <c r="R78" s="361"/>
    </row>
    <row r="79" spans="1:19" ht="29.25" customHeight="1" x14ac:dyDescent="0.25">
      <c r="A79" s="335">
        <v>21</v>
      </c>
      <c r="B79" s="352" t="s">
        <v>92</v>
      </c>
      <c r="C79" s="352">
        <v>5</v>
      </c>
      <c r="D79" s="352">
        <v>11</v>
      </c>
      <c r="E79" s="352" t="s">
        <v>1064</v>
      </c>
      <c r="F79" s="352" t="s">
        <v>1065</v>
      </c>
      <c r="G79" s="352" t="s">
        <v>976</v>
      </c>
      <c r="H79" s="197" t="s">
        <v>977</v>
      </c>
      <c r="I79" s="197">
        <v>2</v>
      </c>
      <c r="J79" s="352" t="s">
        <v>1066</v>
      </c>
      <c r="K79" s="352" t="s">
        <v>971</v>
      </c>
      <c r="L79" s="352"/>
      <c r="M79" s="500">
        <v>56599.1</v>
      </c>
      <c r="N79" s="352"/>
      <c r="O79" s="500">
        <v>39869.1</v>
      </c>
      <c r="P79" s="352"/>
      <c r="Q79" s="352" t="s">
        <v>1067</v>
      </c>
      <c r="R79" s="352" t="s">
        <v>1068</v>
      </c>
      <c r="S79" s="102"/>
    </row>
    <row r="80" spans="1:19" ht="49.5" customHeight="1" x14ac:dyDescent="0.25">
      <c r="A80" s="336"/>
      <c r="B80" s="353"/>
      <c r="C80" s="353"/>
      <c r="D80" s="353"/>
      <c r="E80" s="353"/>
      <c r="F80" s="353"/>
      <c r="G80" s="361"/>
      <c r="H80" s="197" t="s">
        <v>980</v>
      </c>
      <c r="I80" s="197">
        <v>900</v>
      </c>
      <c r="J80" s="353"/>
      <c r="K80" s="353"/>
      <c r="L80" s="353"/>
      <c r="M80" s="502"/>
      <c r="N80" s="353"/>
      <c r="O80" s="502"/>
      <c r="P80" s="353"/>
      <c r="Q80" s="353"/>
      <c r="R80" s="353"/>
      <c r="S80" s="102"/>
    </row>
    <row r="81" spans="1:19" ht="30.75" customHeight="1" x14ac:dyDescent="0.25">
      <c r="A81" s="336"/>
      <c r="B81" s="353"/>
      <c r="C81" s="353"/>
      <c r="D81" s="353"/>
      <c r="E81" s="353"/>
      <c r="F81" s="353"/>
      <c r="G81" s="352" t="s">
        <v>1033</v>
      </c>
      <c r="H81" s="197" t="s">
        <v>1054</v>
      </c>
      <c r="I81" s="197">
        <v>4</v>
      </c>
      <c r="J81" s="353"/>
      <c r="K81" s="353"/>
      <c r="L81" s="353"/>
      <c r="M81" s="502"/>
      <c r="N81" s="353"/>
      <c r="O81" s="502"/>
      <c r="P81" s="353"/>
      <c r="Q81" s="353"/>
      <c r="R81" s="353"/>
      <c r="S81" s="102"/>
    </row>
    <row r="82" spans="1:19" ht="30.75" customHeight="1" x14ac:dyDescent="0.25">
      <c r="A82" s="337"/>
      <c r="B82" s="361"/>
      <c r="C82" s="361"/>
      <c r="D82" s="361"/>
      <c r="E82" s="361"/>
      <c r="F82" s="361"/>
      <c r="G82" s="361"/>
      <c r="H82" s="197" t="s">
        <v>1035</v>
      </c>
      <c r="I82" s="197">
        <v>115</v>
      </c>
      <c r="J82" s="361"/>
      <c r="K82" s="361"/>
      <c r="L82" s="361"/>
      <c r="M82" s="501"/>
      <c r="N82" s="361"/>
      <c r="O82" s="501"/>
      <c r="P82" s="361"/>
      <c r="Q82" s="361"/>
      <c r="R82" s="361"/>
      <c r="S82" s="102"/>
    </row>
    <row r="83" spans="1:19" ht="39.75" customHeight="1" x14ac:dyDescent="0.25">
      <c r="A83" s="335">
        <v>22</v>
      </c>
      <c r="B83" s="335" t="s">
        <v>80</v>
      </c>
      <c r="C83" s="352">
        <v>1</v>
      </c>
      <c r="D83" s="352">
        <v>13</v>
      </c>
      <c r="E83" s="352" t="s">
        <v>1070</v>
      </c>
      <c r="F83" s="352" t="s">
        <v>1071</v>
      </c>
      <c r="G83" s="335" t="s">
        <v>825</v>
      </c>
      <c r="H83" s="197" t="s">
        <v>965</v>
      </c>
      <c r="I83" s="197">
        <v>3</v>
      </c>
      <c r="J83" s="352" t="s">
        <v>1072</v>
      </c>
      <c r="K83" s="352" t="s">
        <v>168</v>
      </c>
      <c r="L83" s="352"/>
      <c r="M83" s="352">
        <v>34585.69</v>
      </c>
      <c r="N83" s="352"/>
      <c r="O83" s="352">
        <v>20281.689999999999</v>
      </c>
      <c r="P83" s="352"/>
      <c r="Q83" s="352" t="s">
        <v>1073</v>
      </c>
      <c r="R83" s="352" t="s">
        <v>961</v>
      </c>
    </row>
    <row r="84" spans="1:19" ht="24.75" customHeight="1" x14ac:dyDescent="0.25">
      <c r="A84" s="336"/>
      <c r="B84" s="336"/>
      <c r="C84" s="353"/>
      <c r="D84" s="353"/>
      <c r="E84" s="353"/>
      <c r="F84" s="353"/>
      <c r="G84" s="336"/>
      <c r="H84" s="197" t="s">
        <v>926</v>
      </c>
      <c r="I84" s="197">
        <v>262</v>
      </c>
      <c r="J84" s="353"/>
      <c r="K84" s="353"/>
      <c r="L84" s="353"/>
      <c r="M84" s="353"/>
      <c r="N84" s="353"/>
      <c r="O84" s="353"/>
      <c r="P84" s="353"/>
      <c r="Q84" s="353"/>
      <c r="R84" s="353"/>
    </row>
    <row r="85" spans="1:19" ht="25.5" customHeight="1" x14ac:dyDescent="0.25">
      <c r="A85" s="336"/>
      <c r="B85" s="336"/>
      <c r="C85" s="353"/>
      <c r="D85" s="353"/>
      <c r="E85" s="353"/>
      <c r="F85" s="353"/>
      <c r="G85" s="337"/>
      <c r="H85" s="197" t="s">
        <v>1074</v>
      </c>
      <c r="I85" s="197">
        <v>2</v>
      </c>
      <c r="J85" s="353"/>
      <c r="K85" s="353"/>
      <c r="L85" s="353"/>
      <c r="M85" s="353"/>
      <c r="N85" s="353"/>
      <c r="O85" s="353"/>
      <c r="P85" s="353"/>
      <c r="Q85" s="353"/>
      <c r="R85" s="353"/>
    </row>
    <row r="86" spans="1:19" ht="69.75" customHeight="1" x14ac:dyDescent="0.25">
      <c r="A86" s="336"/>
      <c r="B86" s="336"/>
      <c r="C86" s="353"/>
      <c r="D86" s="353"/>
      <c r="E86" s="353"/>
      <c r="F86" s="353"/>
      <c r="G86" s="352" t="s">
        <v>1069</v>
      </c>
      <c r="H86" s="197" t="s">
        <v>958</v>
      </c>
      <c r="I86" s="197">
        <v>1</v>
      </c>
      <c r="J86" s="353"/>
      <c r="K86" s="353"/>
      <c r="L86" s="353"/>
      <c r="M86" s="353"/>
      <c r="N86" s="353"/>
      <c r="O86" s="353"/>
      <c r="P86" s="353"/>
      <c r="Q86" s="353"/>
      <c r="R86" s="353"/>
    </row>
    <row r="87" spans="1:19" ht="78.75" customHeight="1" x14ac:dyDescent="0.25">
      <c r="A87" s="336"/>
      <c r="B87" s="336"/>
      <c r="C87" s="353"/>
      <c r="D87" s="353"/>
      <c r="E87" s="353"/>
      <c r="F87" s="353"/>
      <c r="G87" s="361"/>
      <c r="H87" s="197" t="s">
        <v>959</v>
      </c>
      <c r="I87" s="197">
        <v>128</v>
      </c>
      <c r="J87" s="353"/>
      <c r="K87" s="353"/>
      <c r="L87" s="353"/>
      <c r="M87" s="353"/>
      <c r="N87" s="353"/>
      <c r="O87" s="353"/>
      <c r="P87" s="353"/>
      <c r="Q87" s="353"/>
      <c r="R87" s="353"/>
    </row>
    <row r="88" spans="1:19" ht="32.25" customHeight="1" x14ac:dyDescent="0.25">
      <c r="A88" s="336"/>
      <c r="B88" s="336"/>
      <c r="C88" s="353"/>
      <c r="D88" s="353"/>
      <c r="E88" s="353"/>
      <c r="F88" s="353"/>
      <c r="G88" s="335" t="s">
        <v>1033</v>
      </c>
      <c r="H88" s="197" t="s">
        <v>1054</v>
      </c>
      <c r="I88" s="197">
        <v>4</v>
      </c>
      <c r="J88" s="353"/>
      <c r="K88" s="353"/>
      <c r="L88" s="353"/>
      <c r="M88" s="353"/>
      <c r="N88" s="353"/>
      <c r="O88" s="353"/>
      <c r="P88" s="353"/>
      <c r="Q88" s="353"/>
      <c r="R88" s="353"/>
    </row>
    <row r="89" spans="1:19" ht="33" customHeight="1" x14ac:dyDescent="0.25">
      <c r="A89" s="337"/>
      <c r="B89" s="337"/>
      <c r="C89" s="361"/>
      <c r="D89" s="361"/>
      <c r="E89" s="361"/>
      <c r="F89" s="361"/>
      <c r="G89" s="337"/>
      <c r="H89" s="197" t="s">
        <v>1035</v>
      </c>
      <c r="I89" s="197" t="s">
        <v>1075</v>
      </c>
      <c r="J89" s="361"/>
      <c r="K89" s="361"/>
      <c r="L89" s="361"/>
      <c r="M89" s="361"/>
      <c r="N89" s="361"/>
      <c r="O89" s="361"/>
      <c r="P89" s="361"/>
      <c r="Q89" s="361"/>
      <c r="R89" s="361"/>
    </row>
    <row r="90" spans="1:19" ht="30.75" customHeight="1" x14ac:dyDescent="0.25">
      <c r="A90" s="335">
        <v>23</v>
      </c>
      <c r="B90" s="352" t="s">
        <v>80</v>
      </c>
      <c r="C90" s="352">
        <v>3</v>
      </c>
      <c r="D90" s="352">
        <v>13</v>
      </c>
      <c r="E90" s="352" t="s">
        <v>1076</v>
      </c>
      <c r="F90" s="352" t="s">
        <v>1077</v>
      </c>
      <c r="G90" s="352" t="s">
        <v>1041</v>
      </c>
      <c r="H90" s="197" t="s">
        <v>1045</v>
      </c>
      <c r="I90" s="197">
        <v>1</v>
      </c>
      <c r="J90" s="352" t="s">
        <v>1078</v>
      </c>
      <c r="K90" s="352" t="s">
        <v>951</v>
      </c>
      <c r="L90" s="352"/>
      <c r="M90" s="500">
        <v>28500</v>
      </c>
      <c r="N90" s="352"/>
      <c r="O90" s="500">
        <v>22000</v>
      </c>
      <c r="P90" s="352"/>
      <c r="Q90" s="352" t="s">
        <v>1079</v>
      </c>
      <c r="R90" s="352" t="s">
        <v>1040</v>
      </c>
    </row>
    <row r="91" spans="1:19" ht="194.25" customHeight="1" x14ac:dyDescent="0.25">
      <c r="A91" s="337"/>
      <c r="B91" s="361"/>
      <c r="C91" s="361"/>
      <c r="D91" s="361"/>
      <c r="E91" s="361"/>
      <c r="F91" s="361"/>
      <c r="G91" s="361"/>
      <c r="H91" s="197" t="s">
        <v>1080</v>
      </c>
      <c r="I91" s="197">
        <v>1</v>
      </c>
      <c r="J91" s="361"/>
      <c r="K91" s="361"/>
      <c r="L91" s="361"/>
      <c r="M91" s="501"/>
      <c r="N91" s="361"/>
      <c r="O91" s="501"/>
      <c r="P91" s="361"/>
      <c r="Q91" s="361"/>
      <c r="R91" s="361"/>
    </row>
    <row r="92" spans="1:19" ht="31.5" customHeight="1" x14ac:dyDescent="0.25">
      <c r="A92" s="335">
        <v>24</v>
      </c>
      <c r="B92" s="352" t="s">
        <v>92</v>
      </c>
      <c r="C92" s="352">
        <v>1</v>
      </c>
      <c r="D92" s="352">
        <v>13</v>
      </c>
      <c r="E92" s="352" t="s">
        <v>1081</v>
      </c>
      <c r="F92" s="352" t="s">
        <v>1082</v>
      </c>
      <c r="G92" s="352" t="s">
        <v>976</v>
      </c>
      <c r="H92" s="197" t="s">
        <v>977</v>
      </c>
      <c r="I92" s="197">
        <v>1</v>
      </c>
      <c r="J92" s="352" t="s">
        <v>1083</v>
      </c>
      <c r="K92" s="352" t="s">
        <v>932</v>
      </c>
      <c r="L92" s="352"/>
      <c r="M92" s="500">
        <v>6434</v>
      </c>
      <c r="N92" s="352"/>
      <c r="O92" s="500">
        <v>5170</v>
      </c>
      <c r="P92" s="352"/>
      <c r="Q92" s="352" t="s">
        <v>1084</v>
      </c>
      <c r="R92" s="352" t="s">
        <v>1085</v>
      </c>
    </row>
    <row r="93" spans="1:19" ht="75.75" customHeight="1" x14ac:dyDescent="0.25">
      <c r="A93" s="337"/>
      <c r="B93" s="361"/>
      <c r="C93" s="361"/>
      <c r="D93" s="361"/>
      <c r="E93" s="361"/>
      <c r="F93" s="361"/>
      <c r="G93" s="361"/>
      <c r="H93" s="197" t="s">
        <v>980</v>
      </c>
      <c r="I93" s="197">
        <v>470</v>
      </c>
      <c r="J93" s="361"/>
      <c r="K93" s="361"/>
      <c r="L93" s="361"/>
      <c r="M93" s="501"/>
      <c r="N93" s="361"/>
      <c r="O93" s="501"/>
      <c r="P93" s="361"/>
      <c r="Q93" s="361"/>
      <c r="R93" s="361"/>
    </row>
    <row r="94" spans="1:19" ht="99" customHeight="1" x14ac:dyDescent="0.25">
      <c r="A94" s="198">
        <v>25</v>
      </c>
      <c r="B94" s="197" t="s">
        <v>92</v>
      </c>
      <c r="C94" s="197">
        <v>1</v>
      </c>
      <c r="D94" s="197">
        <v>13</v>
      </c>
      <c r="E94" s="197" t="s">
        <v>1086</v>
      </c>
      <c r="F94" s="197" t="s">
        <v>1087</v>
      </c>
      <c r="G94" s="197" t="s">
        <v>949</v>
      </c>
      <c r="H94" s="197" t="s">
        <v>950</v>
      </c>
      <c r="I94" s="197">
        <v>1</v>
      </c>
      <c r="J94" s="197" t="s">
        <v>1088</v>
      </c>
      <c r="K94" s="197" t="s">
        <v>967</v>
      </c>
      <c r="L94" s="197"/>
      <c r="M94" s="252">
        <v>18900</v>
      </c>
      <c r="N94" s="197"/>
      <c r="O94" s="252">
        <v>16000</v>
      </c>
      <c r="P94" s="197"/>
      <c r="Q94" s="197" t="s">
        <v>1089</v>
      </c>
      <c r="R94" s="197" t="s">
        <v>1090</v>
      </c>
    </row>
    <row r="95" spans="1:19" s="3" customFormat="1" ht="17.25" customHeight="1" x14ac:dyDescent="0.25">
      <c r="A95" s="28"/>
      <c r="B95" s="28"/>
      <c r="C95" s="28"/>
      <c r="D95" s="29"/>
      <c r="E95" s="29"/>
      <c r="F95" s="29"/>
      <c r="G95" s="29"/>
      <c r="H95" s="29"/>
      <c r="I95" s="30"/>
      <c r="J95" s="29"/>
      <c r="K95" s="1"/>
      <c r="L95" s="31"/>
      <c r="M95" s="32"/>
      <c r="N95" s="32"/>
      <c r="O95" s="32"/>
      <c r="P95" s="32"/>
      <c r="Q95" s="29"/>
      <c r="R95" s="29"/>
      <c r="S95" s="27"/>
    </row>
    <row r="96" spans="1:19" ht="15" customHeight="1" x14ac:dyDescent="0.25">
      <c r="K96" s="36"/>
      <c r="L96" s="37"/>
      <c r="M96" s="34"/>
      <c r="N96" s="287" t="s">
        <v>55</v>
      </c>
      <c r="O96" s="288"/>
      <c r="P96" s="1"/>
    </row>
    <row r="97" spans="11:16" x14ac:dyDescent="0.25">
      <c r="K97" s="36"/>
      <c r="L97" s="37"/>
      <c r="M97" s="35"/>
      <c r="N97" s="24" t="s">
        <v>56</v>
      </c>
      <c r="O97" s="24" t="s">
        <v>0</v>
      </c>
      <c r="P97" s="1"/>
    </row>
    <row r="98" spans="11:16" ht="15.75" customHeight="1" x14ac:dyDescent="0.25">
      <c r="K98" s="36"/>
      <c r="L98" s="36"/>
      <c r="M98" s="24" t="s">
        <v>1646</v>
      </c>
      <c r="N98" s="41">
        <v>25</v>
      </c>
      <c r="O98" s="33">
        <f>O7+O10+O13+O17+O21+O26+O28+O30+O32+O36+O40+O43+O45+O51+O53+O57+O60+O65+O72+O77+O79+O83+O90+O92+O94</f>
        <v>649054.09999999986</v>
      </c>
      <c r="P98" s="1"/>
    </row>
    <row r="104" spans="11:16" x14ac:dyDescent="0.25">
      <c r="L104" s="1" t="s">
        <v>57</v>
      </c>
    </row>
  </sheetData>
  <mergeCells count="422">
    <mergeCell ref="N96:O96"/>
    <mergeCell ref="Q4:Q5"/>
    <mergeCell ref="R4:R5"/>
    <mergeCell ref="G4:G5"/>
    <mergeCell ref="H4:I4"/>
    <mergeCell ref="J4:J5"/>
    <mergeCell ref="K4:L4"/>
    <mergeCell ref="M4:N4"/>
    <mergeCell ref="O4:P4"/>
    <mergeCell ref="G7:G9"/>
    <mergeCell ref="J7:J9"/>
    <mergeCell ref="K7:K9"/>
    <mergeCell ref="L7:L9"/>
    <mergeCell ref="M7:M9"/>
    <mergeCell ref="N7:N9"/>
    <mergeCell ref="O7:O9"/>
    <mergeCell ref="P7:P9"/>
    <mergeCell ref="Q7:Q9"/>
    <mergeCell ref="R7:R9"/>
    <mergeCell ref="L10:L12"/>
    <mergeCell ref="M10:M12"/>
    <mergeCell ref="N10:N12"/>
    <mergeCell ref="O10:O12"/>
    <mergeCell ref="P10:P12"/>
    <mergeCell ref="Q10:Q12"/>
    <mergeCell ref="R10:R12"/>
    <mergeCell ref="F4:F5"/>
    <mergeCell ref="A7:A9"/>
    <mergeCell ref="B7:B9"/>
    <mergeCell ref="C7:C9"/>
    <mergeCell ref="D7:D9"/>
    <mergeCell ref="E7:E9"/>
    <mergeCell ref="F7:F9"/>
    <mergeCell ref="A4:A5"/>
    <mergeCell ref="B4:B5"/>
    <mergeCell ref="C4:C5"/>
    <mergeCell ref="D4:D5"/>
    <mergeCell ref="E4:E5"/>
    <mergeCell ref="A10:A12"/>
    <mergeCell ref="B10:B12"/>
    <mergeCell ref="C10:C12"/>
    <mergeCell ref="D10:D12"/>
    <mergeCell ref="E10:E12"/>
    <mergeCell ref="F10:F12"/>
    <mergeCell ref="G10:G12"/>
    <mergeCell ref="J10:J12"/>
    <mergeCell ref="K10:K12"/>
    <mergeCell ref="Q17:Q20"/>
    <mergeCell ref="R17:R20"/>
    <mergeCell ref="S17:S20"/>
    <mergeCell ref="L17:L20"/>
    <mergeCell ref="M17:M20"/>
    <mergeCell ref="N17:N20"/>
    <mergeCell ref="A13:A16"/>
    <mergeCell ref="B13:B16"/>
    <mergeCell ref="C13:C16"/>
    <mergeCell ref="D13:D16"/>
    <mergeCell ref="E13:E16"/>
    <mergeCell ref="F13:F16"/>
    <mergeCell ref="G13:G16"/>
    <mergeCell ref="J13:J16"/>
    <mergeCell ref="K13:K16"/>
    <mergeCell ref="L13:L16"/>
    <mergeCell ref="M13:M16"/>
    <mergeCell ref="N13:N16"/>
    <mergeCell ref="O13:O16"/>
    <mergeCell ref="P13:P16"/>
    <mergeCell ref="Q13:Q16"/>
    <mergeCell ref="R13:R16"/>
    <mergeCell ref="A21:A25"/>
    <mergeCell ref="B21:B25"/>
    <mergeCell ref="C21:C25"/>
    <mergeCell ref="D21:D25"/>
    <mergeCell ref="E21:E25"/>
    <mergeCell ref="O17:O20"/>
    <mergeCell ref="P17:P20"/>
    <mergeCell ref="A17:A20"/>
    <mergeCell ref="B17:B20"/>
    <mergeCell ref="C17:C20"/>
    <mergeCell ref="D17:D20"/>
    <mergeCell ref="E17:E20"/>
    <mergeCell ref="F17:F20"/>
    <mergeCell ref="G17:G19"/>
    <mergeCell ref="J17:J20"/>
    <mergeCell ref="K17:K20"/>
    <mergeCell ref="R21:R25"/>
    <mergeCell ref="G24:G25"/>
    <mergeCell ref="M21:M25"/>
    <mergeCell ref="N21:N25"/>
    <mergeCell ref="O21:O25"/>
    <mergeCell ref="P21:P25"/>
    <mergeCell ref="Q21:Q25"/>
    <mergeCell ref="F21:F25"/>
    <mergeCell ref="G21:G23"/>
    <mergeCell ref="J21:J25"/>
    <mergeCell ref="K21:K25"/>
    <mergeCell ref="L21:L25"/>
    <mergeCell ref="O26:O27"/>
    <mergeCell ref="P26:P27"/>
    <mergeCell ref="Q26:Q27"/>
    <mergeCell ref="R26:R27"/>
    <mergeCell ref="S26:S27"/>
    <mergeCell ref="A26:A27"/>
    <mergeCell ref="B26:B27"/>
    <mergeCell ref="C26:C27"/>
    <mergeCell ref="D26:D27"/>
    <mergeCell ref="E26:E27"/>
    <mergeCell ref="F26:F27"/>
    <mergeCell ref="G26:G27"/>
    <mergeCell ref="J26:J27"/>
    <mergeCell ref="K26:K27"/>
    <mergeCell ref="L26:L27"/>
    <mergeCell ref="M26:M27"/>
    <mergeCell ref="N26:N27"/>
    <mergeCell ref="Q28:Q29"/>
    <mergeCell ref="R28:R29"/>
    <mergeCell ref="S28:S29"/>
    <mergeCell ref="A28:A29"/>
    <mergeCell ref="B28:B29"/>
    <mergeCell ref="C28:C29"/>
    <mergeCell ref="D28:D29"/>
    <mergeCell ref="E28:E29"/>
    <mergeCell ref="F28:F29"/>
    <mergeCell ref="G28:G29"/>
    <mergeCell ref="J28:J29"/>
    <mergeCell ref="K28:K29"/>
    <mergeCell ref="L28:L29"/>
    <mergeCell ref="M28:M29"/>
    <mergeCell ref="N28:N29"/>
    <mergeCell ref="O28:O29"/>
    <mergeCell ref="P28:P29"/>
    <mergeCell ref="S30:S31"/>
    <mergeCell ref="R30:R31"/>
    <mergeCell ref="O30:O31"/>
    <mergeCell ref="P30:P31"/>
    <mergeCell ref="Q30:Q31"/>
    <mergeCell ref="F30:F31"/>
    <mergeCell ref="G30:G31"/>
    <mergeCell ref="J30:J31"/>
    <mergeCell ref="K30:K31"/>
    <mergeCell ref="L30:L31"/>
    <mergeCell ref="M30:M31"/>
    <mergeCell ref="N30:N31"/>
    <mergeCell ref="F32:F35"/>
    <mergeCell ref="G32:G33"/>
    <mergeCell ref="J32:J35"/>
    <mergeCell ref="A30:A31"/>
    <mergeCell ref="B30:B31"/>
    <mergeCell ref="C30:C31"/>
    <mergeCell ref="D30:D31"/>
    <mergeCell ref="E30:E31"/>
    <mergeCell ref="K32:K35"/>
    <mergeCell ref="A32:A35"/>
    <mergeCell ref="B32:B35"/>
    <mergeCell ref="C32:C35"/>
    <mergeCell ref="D32:D35"/>
    <mergeCell ref="E32:E35"/>
    <mergeCell ref="L36:L39"/>
    <mergeCell ref="M36:M39"/>
    <mergeCell ref="N36:N39"/>
    <mergeCell ref="O36:O39"/>
    <mergeCell ref="P36:P39"/>
    <mergeCell ref="Q36:Q39"/>
    <mergeCell ref="R36:R39"/>
    <mergeCell ref="R32:R35"/>
    <mergeCell ref="G34:G35"/>
    <mergeCell ref="M32:M35"/>
    <mergeCell ref="N32:N35"/>
    <mergeCell ref="O32:O35"/>
    <mergeCell ref="P32:P35"/>
    <mergeCell ref="Q32:Q35"/>
    <mergeCell ref="L32:L35"/>
    <mergeCell ref="A36:A39"/>
    <mergeCell ref="B36:B39"/>
    <mergeCell ref="C36:C39"/>
    <mergeCell ref="D36:D39"/>
    <mergeCell ref="E36:E39"/>
    <mergeCell ref="F36:F39"/>
    <mergeCell ref="G36:G38"/>
    <mergeCell ref="J36:J39"/>
    <mergeCell ref="K36:K39"/>
    <mergeCell ref="R40:R42"/>
    <mergeCell ref="A40:A42"/>
    <mergeCell ref="B40:B42"/>
    <mergeCell ref="C40:C42"/>
    <mergeCell ref="D40:D42"/>
    <mergeCell ref="E40:E42"/>
    <mergeCell ref="F40:F42"/>
    <mergeCell ref="G40:G42"/>
    <mergeCell ref="J40:J42"/>
    <mergeCell ref="K40:K42"/>
    <mergeCell ref="L40:L42"/>
    <mergeCell ref="M40:M42"/>
    <mergeCell ref="N40:N42"/>
    <mergeCell ref="O40:O42"/>
    <mergeCell ref="P40:P42"/>
    <mergeCell ref="Q40:Q42"/>
    <mergeCell ref="S45:S50"/>
    <mergeCell ref="O45:O50"/>
    <mergeCell ref="P45:P50"/>
    <mergeCell ref="Q45:Q50"/>
    <mergeCell ref="R45:R50"/>
    <mergeCell ref="N45:N50"/>
    <mergeCell ref="A43:A44"/>
    <mergeCell ref="B43:B44"/>
    <mergeCell ref="C43:C44"/>
    <mergeCell ref="D43:D44"/>
    <mergeCell ref="E43:E44"/>
    <mergeCell ref="S43:S44"/>
    <mergeCell ref="M43:M44"/>
    <mergeCell ref="N43:N44"/>
    <mergeCell ref="O43:O44"/>
    <mergeCell ref="P43:P44"/>
    <mergeCell ref="Q43:Q44"/>
    <mergeCell ref="R43:R44"/>
    <mergeCell ref="F43:F44"/>
    <mergeCell ref="G43:G44"/>
    <mergeCell ref="J43:J44"/>
    <mergeCell ref="K43:K44"/>
    <mergeCell ref="L43:L44"/>
    <mergeCell ref="J45:J50"/>
    <mergeCell ref="K45:K50"/>
    <mergeCell ref="L45:L50"/>
    <mergeCell ref="M45:M50"/>
    <mergeCell ref="A45:A50"/>
    <mergeCell ref="B45:B50"/>
    <mergeCell ref="C45:C50"/>
    <mergeCell ref="D45:D50"/>
    <mergeCell ref="E45:E50"/>
    <mergeCell ref="F45:F50"/>
    <mergeCell ref="G45:G46"/>
    <mergeCell ref="G47:G48"/>
    <mergeCell ref="G49:G50"/>
    <mergeCell ref="A51:A52"/>
    <mergeCell ref="B51:B52"/>
    <mergeCell ref="C51:C52"/>
    <mergeCell ref="D51:D52"/>
    <mergeCell ref="E51:E52"/>
    <mergeCell ref="S51:S52"/>
    <mergeCell ref="M51:M52"/>
    <mergeCell ref="N51:N52"/>
    <mergeCell ref="O51:O52"/>
    <mergeCell ref="P51:P52"/>
    <mergeCell ref="Q51:Q52"/>
    <mergeCell ref="R51:R52"/>
    <mergeCell ref="L53:L56"/>
    <mergeCell ref="M53:M56"/>
    <mergeCell ref="N53:N56"/>
    <mergeCell ref="O53:O56"/>
    <mergeCell ref="P53:P56"/>
    <mergeCell ref="Q53:Q56"/>
    <mergeCell ref="R53:R56"/>
    <mergeCell ref="G55:G56"/>
    <mergeCell ref="F51:F52"/>
    <mergeCell ref="G51:G52"/>
    <mergeCell ref="J51:J52"/>
    <mergeCell ref="K51:K52"/>
    <mergeCell ref="L51:L52"/>
    <mergeCell ref="A53:A56"/>
    <mergeCell ref="B53:B56"/>
    <mergeCell ref="C53:C56"/>
    <mergeCell ref="D53:D56"/>
    <mergeCell ref="E53:E56"/>
    <mergeCell ref="F53:F56"/>
    <mergeCell ref="G53:G54"/>
    <mergeCell ref="J53:J56"/>
    <mergeCell ref="K53:K56"/>
    <mergeCell ref="R57:R59"/>
    <mergeCell ref="A60:A64"/>
    <mergeCell ref="B60:B64"/>
    <mergeCell ref="C60:C64"/>
    <mergeCell ref="D60:D64"/>
    <mergeCell ref="E60:E64"/>
    <mergeCell ref="F60:F64"/>
    <mergeCell ref="G60:G64"/>
    <mergeCell ref="H60:H64"/>
    <mergeCell ref="I60:I64"/>
    <mergeCell ref="J60:J64"/>
    <mergeCell ref="K60:K64"/>
    <mergeCell ref="L60:L64"/>
    <mergeCell ref="R60:R64"/>
    <mergeCell ref="A57:A59"/>
    <mergeCell ref="B57:B59"/>
    <mergeCell ref="C57:C59"/>
    <mergeCell ref="D57:D59"/>
    <mergeCell ref="E57:E59"/>
    <mergeCell ref="F57:F59"/>
    <mergeCell ref="G57:G58"/>
    <mergeCell ref="J57:J59"/>
    <mergeCell ref="K57:K59"/>
    <mergeCell ref="M60:M64"/>
    <mergeCell ref="N60:N64"/>
    <mergeCell ref="O60:O64"/>
    <mergeCell ref="P60:P64"/>
    <mergeCell ref="Q60:Q64"/>
    <mergeCell ref="L57:L59"/>
    <mergeCell ref="M57:M59"/>
    <mergeCell ref="N57:N59"/>
    <mergeCell ref="O57:O59"/>
    <mergeCell ref="P57:P59"/>
    <mergeCell ref="Q57:Q59"/>
    <mergeCell ref="A65:A71"/>
    <mergeCell ref="B65:B71"/>
    <mergeCell ref="C65:C71"/>
    <mergeCell ref="D65:D71"/>
    <mergeCell ref="E65:E71"/>
    <mergeCell ref="F65:F71"/>
    <mergeCell ref="G65:G67"/>
    <mergeCell ref="J65:J71"/>
    <mergeCell ref="K65:K71"/>
    <mergeCell ref="O65:O71"/>
    <mergeCell ref="P65:P71"/>
    <mergeCell ref="Q65:Q71"/>
    <mergeCell ref="R65:R71"/>
    <mergeCell ref="G68:G69"/>
    <mergeCell ref="G70:G71"/>
    <mergeCell ref="S65:S71"/>
    <mergeCell ref="L65:L71"/>
    <mergeCell ref="M65:M71"/>
    <mergeCell ref="N65:N71"/>
    <mergeCell ref="N72:N76"/>
    <mergeCell ref="O72:O76"/>
    <mergeCell ref="R72:R76"/>
    <mergeCell ref="A72:A76"/>
    <mergeCell ref="B72:B76"/>
    <mergeCell ref="C72:C76"/>
    <mergeCell ref="D72:D76"/>
    <mergeCell ref="E72:E76"/>
    <mergeCell ref="F72:F76"/>
    <mergeCell ref="G72:G74"/>
    <mergeCell ref="H72:H73"/>
    <mergeCell ref="I72:I73"/>
    <mergeCell ref="J72:J76"/>
    <mergeCell ref="K72:K76"/>
    <mergeCell ref="L72:L76"/>
    <mergeCell ref="M72:M76"/>
    <mergeCell ref="G75:G76"/>
    <mergeCell ref="P72:P76"/>
    <mergeCell ref="Q72:Q76"/>
    <mergeCell ref="R77:R78"/>
    <mergeCell ref="A77:A78"/>
    <mergeCell ref="B77:B78"/>
    <mergeCell ref="C77:C78"/>
    <mergeCell ref="D77:D78"/>
    <mergeCell ref="E77:E78"/>
    <mergeCell ref="F77:F78"/>
    <mergeCell ref="G77:G78"/>
    <mergeCell ref="J77:J78"/>
    <mergeCell ref="K77:K78"/>
    <mergeCell ref="L77:L78"/>
    <mergeCell ref="M77:M78"/>
    <mergeCell ref="N77:N78"/>
    <mergeCell ref="O77:O78"/>
    <mergeCell ref="P77:P78"/>
    <mergeCell ref="Q77:Q78"/>
    <mergeCell ref="O79:O82"/>
    <mergeCell ref="P79:P82"/>
    <mergeCell ref="Q79:Q82"/>
    <mergeCell ref="R79:R82"/>
    <mergeCell ref="G81:G82"/>
    <mergeCell ref="L79:L82"/>
    <mergeCell ref="M79:M82"/>
    <mergeCell ref="N79:N82"/>
    <mergeCell ref="A79:A82"/>
    <mergeCell ref="B79:B82"/>
    <mergeCell ref="C79:C82"/>
    <mergeCell ref="D79:D82"/>
    <mergeCell ref="E79:E82"/>
    <mergeCell ref="F79:F82"/>
    <mergeCell ref="G79:G80"/>
    <mergeCell ref="J79:J82"/>
    <mergeCell ref="K79:K82"/>
    <mergeCell ref="A83:A89"/>
    <mergeCell ref="B83:B89"/>
    <mergeCell ref="C83:C89"/>
    <mergeCell ref="D83:D89"/>
    <mergeCell ref="E83:E89"/>
    <mergeCell ref="F83:F89"/>
    <mergeCell ref="G83:G85"/>
    <mergeCell ref="J83:J89"/>
    <mergeCell ref="K83:K89"/>
    <mergeCell ref="A90:A91"/>
    <mergeCell ref="B90:B91"/>
    <mergeCell ref="C90:C91"/>
    <mergeCell ref="D90:D91"/>
    <mergeCell ref="E90:E91"/>
    <mergeCell ref="F90:F91"/>
    <mergeCell ref="G90:G91"/>
    <mergeCell ref="J90:J91"/>
    <mergeCell ref="K90:K91"/>
    <mergeCell ref="A92:A93"/>
    <mergeCell ref="B92:B93"/>
    <mergeCell ref="C92:C93"/>
    <mergeCell ref="D92:D93"/>
    <mergeCell ref="E92:E93"/>
    <mergeCell ref="F92:F93"/>
    <mergeCell ref="G92:G93"/>
    <mergeCell ref="J92:J93"/>
    <mergeCell ref="K92:K93"/>
    <mergeCell ref="R83:R89"/>
    <mergeCell ref="G86:G87"/>
    <mergeCell ref="G88:G89"/>
    <mergeCell ref="L90:L91"/>
    <mergeCell ref="M90:M91"/>
    <mergeCell ref="N90:N91"/>
    <mergeCell ref="O90:O91"/>
    <mergeCell ref="L83:L89"/>
    <mergeCell ref="M83:M89"/>
    <mergeCell ref="N83:N89"/>
    <mergeCell ref="O83:O89"/>
    <mergeCell ref="P83:P89"/>
    <mergeCell ref="Q83:Q89"/>
    <mergeCell ref="P92:P93"/>
    <mergeCell ref="Q92:Q93"/>
    <mergeCell ref="R92:R93"/>
    <mergeCell ref="P90:P91"/>
    <mergeCell ref="Q90:Q91"/>
    <mergeCell ref="R90:R91"/>
    <mergeCell ref="L92:L93"/>
    <mergeCell ref="M92:M93"/>
    <mergeCell ref="N92:N93"/>
    <mergeCell ref="O92:O9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29"/>
  <sheetViews>
    <sheetView topLeftCell="A13" zoomScale="70" zoomScaleNormal="70" workbookViewId="0">
      <selection activeCell="O7" sqref="O7:O19"/>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1822</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s="3" customFormat="1" ht="108" x14ac:dyDescent="0.25">
      <c r="A7" s="198">
        <v>1</v>
      </c>
      <c r="B7" s="198">
        <v>2</v>
      </c>
      <c r="C7" s="198">
        <v>2</v>
      </c>
      <c r="D7" s="197">
        <v>3</v>
      </c>
      <c r="E7" s="197" t="s">
        <v>1093</v>
      </c>
      <c r="F7" s="197" t="s">
        <v>1094</v>
      </c>
      <c r="G7" s="197" t="s">
        <v>158</v>
      </c>
      <c r="H7" s="197" t="s">
        <v>1095</v>
      </c>
      <c r="I7" s="153" t="s">
        <v>1821</v>
      </c>
      <c r="J7" s="197" t="s">
        <v>1096</v>
      </c>
      <c r="K7" s="246" t="s">
        <v>79</v>
      </c>
      <c r="L7" s="246"/>
      <c r="M7" s="199">
        <v>14756.1</v>
      </c>
      <c r="N7" s="199"/>
      <c r="O7" s="199">
        <v>12000</v>
      </c>
      <c r="P7" s="199"/>
      <c r="Q7" s="197" t="s">
        <v>1097</v>
      </c>
      <c r="R7" s="197" t="s">
        <v>1098</v>
      </c>
      <c r="S7" s="27"/>
    </row>
    <row r="8" spans="1:19" s="3" customFormat="1" ht="132" x14ac:dyDescent="0.25">
      <c r="A8" s="97">
        <v>2</v>
      </c>
      <c r="B8" s="97">
        <v>6</v>
      </c>
      <c r="C8" s="97">
        <v>5</v>
      </c>
      <c r="D8" s="78">
        <v>4</v>
      </c>
      <c r="E8" s="78" t="s">
        <v>1101</v>
      </c>
      <c r="F8" s="78" t="s">
        <v>1102</v>
      </c>
      <c r="G8" s="78" t="s">
        <v>1099</v>
      </c>
      <c r="H8" s="78" t="s">
        <v>1103</v>
      </c>
      <c r="I8" s="79" t="s">
        <v>665</v>
      </c>
      <c r="J8" s="78" t="s">
        <v>1100</v>
      </c>
      <c r="K8" s="99" t="s">
        <v>79</v>
      </c>
      <c r="L8" s="96"/>
      <c r="M8" s="103">
        <v>21956.43</v>
      </c>
      <c r="N8" s="103"/>
      <c r="O8" s="103">
        <v>21956.43</v>
      </c>
      <c r="P8" s="103"/>
      <c r="Q8" s="101" t="s">
        <v>1104</v>
      </c>
      <c r="R8" s="78" t="s">
        <v>1105</v>
      </c>
      <c r="S8" s="27"/>
    </row>
    <row r="9" spans="1:19" s="3" customFormat="1" ht="192" x14ac:dyDescent="0.25">
      <c r="A9" s="97">
        <v>3</v>
      </c>
      <c r="B9" s="97">
        <v>1</v>
      </c>
      <c r="C9" s="97">
        <v>1</v>
      </c>
      <c r="D9" s="78">
        <v>6</v>
      </c>
      <c r="E9" s="78" t="s">
        <v>1106</v>
      </c>
      <c r="F9" s="78" t="s">
        <v>1107</v>
      </c>
      <c r="G9" s="78" t="s">
        <v>178</v>
      </c>
      <c r="H9" s="78" t="s">
        <v>1108</v>
      </c>
      <c r="I9" s="79" t="s">
        <v>695</v>
      </c>
      <c r="J9" s="78" t="s">
        <v>1109</v>
      </c>
      <c r="K9" s="96" t="s">
        <v>1110</v>
      </c>
      <c r="L9" s="96"/>
      <c r="M9" s="103">
        <v>10059.5</v>
      </c>
      <c r="N9" s="103"/>
      <c r="O9" s="103">
        <v>8132</v>
      </c>
      <c r="P9" s="103"/>
      <c r="Q9" s="78" t="s">
        <v>1097</v>
      </c>
      <c r="R9" s="78" t="s">
        <v>1098</v>
      </c>
      <c r="S9" s="27"/>
    </row>
    <row r="10" spans="1:19" s="3" customFormat="1" ht="144" x14ac:dyDescent="0.25">
      <c r="A10" s="97">
        <v>4</v>
      </c>
      <c r="B10" s="97">
        <v>1</v>
      </c>
      <c r="C10" s="97">
        <v>1</v>
      </c>
      <c r="D10" s="78">
        <v>6</v>
      </c>
      <c r="E10" s="78" t="s">
        <v>1111</v>
      </c>
      <c r="F10" s="78" t="s">
        <v>1112</v>
      </c>
      <c r="G10" s="78" t="s">
        <v>119</v>
      </c>
      <c r="H10" s="78" t="s">
        <v>1113</v>
      </c>
      <c r="I10" s="79" t="s">
        <v>1114</v>
      </c>
      <c r="J10" s="78" t="s">
        <v>1115</v>
      </c>
      <c r="K10" s="99" t="s">
        <v>79</v>
      </c>
      <c r="L10" s="96"/>
      <c r="M10" s="103">
        <v>6459.97</v>
      </c>
      <c r="N10" s="103"/>
      <c r="O10" s="103">
        <v>5459.97</v>
      </c>
      <c r="P10" s="103"/>
      <c r="Q10" s="78" t="s">
        <v>1116</v>
      </c>
      <c r="R10" s="78" t="s">
        <v>1117</v>
      </c>
      <c r="S10" s="27"/>
    </row>
    <row r="11" spans="1:19" s="3" customFormat="1" ht="84" x14ac:dyDescent="0.25">
      <c r="A11" s="97">
        <v>5</v>
      </c>
      <c r="B11" s="97">
        <v>6</v>
      </c>
      <c r="C11" s="97">
        <v>1</v>
      </c>
      <c r="D11" s="78">
        <v>6</v>
      </c>
      <c r="E11" s="78" t="s">
        <v>1118</v>
      </c>
      <c r="F11" s="78" t="s">
        <v>1530</v>
      </c>
      <c r="G11" s="78" t="s">
        <v>1119</v>
      </c>
      <c r="H11" s="78" t="s">
        <v>1531</v>
      </c>
      <c r="I11" s="79" t="s">
        <v>1120</v>
      </c>
      <c r="J11" s="78" t="s">
        <v>1121</v>
      </c>
      <c r="K11" s="99" t="s">
        <v>79</v>
      </c>
      <c r="L11" s="96"/>
      <c r="M11" s="103">
        <v>28043.99</v>
      </c>
      <c r="N11" s="103"/>
      <c r="O11" s="103">
        <v>21693.25</v>
      </c>
      <c r="P11" s="103"/>
      <c r="Q11" s="78" t="s">
        <v>1122</v>
      </c>
      <c r="R11" s="78" t="s">
        <v>1123</v>
      </c>
      <c r="S11" s="27"/>
    </row>
    <row r="12" spans="1:19" s="3" customFormat="1" ht="144" x14ac:dyDescent="0.25">
      <c r="A12" s="200">
        <v>6</v>
      </c>
      <c r="B12" s="200">
        <v>1</v>
      </c>
      <c r="C12" s="200">
        <v>1</v>
      </c>
      <c r="D12" s="201">
        <v>6</v>
      </c>
      <c r="E12" s="201" t="s">
        <v>1124</v>
      </c>
      <c r="F12" s="201" t="s">
        <v>1532</v>
      </c>
      <c r="G12" s="201" t="s">
        <v>154</v>
      </c>
      <c r="H12" s="201" t="s">
        <v>1533</v>
      </c>
      <c r="I12" s="249" t="s">
        <v>1125</v>
      </c>
      <c r="J12" s="201" t="s">
        <v>1126</v>
      </c>
      <c r="K12" s="247" t="s">
        <v>75</v>
      </c>
      <c r="L12" s="247"/>
      <c r="M12" s="202">
        <v>17952.43</v>
      </c>
      <c r="N12" s="202"/>
      <c r="O12" s="202">
        <v>15059.76</v>
      </c>
      <c r="P12" s="202"/>
      <c r="Q12" s="201" t="s">
        <v>1127</v>
      </c>
      <c r="R12" s="201" t="s">
        <v>1128</v>
      </c>
      <c r="S12" s="27"/>
    </row>
    <row r="13" spans="1:19" s="3" customFormat="1" ht="144" x14ac:dyDescent="0.25">
      <c r="A13" s="97">
        <v>7</v>
      </c>
      <c r="B13" s="97">
        <v>1</v>
      </c>
      <c r="C13" s="97">
        <v>1</v>
      </c>
      <c r="D13" s="78">
        <v>6</v>
      </c>
      <c r="E13" s="78" t="s">
        <v>1129</v>
      </c>
      <c r="F13" s="78" t="s">
        <v>1130</v>
      </c>
      <c r="G13" s="78" t="s">
        <v>1131</v>
      </c>
      <c r="H13" s="78" t="s">
        <v>1108</v>
      </c>
      <c r="I13" s="79" t="s">
        <v>300</v>
      </c>
      <c r="J13" s="78" t="s">
        <v>1109</v>
      </c>
      <c r="K13" s="99" t="s">
        <v>75</v>
      </c>
      <c r="L13" s="96"/>
      <c r="M13" s="103">
        <v>36551</v>
      </c>
      <c r="N13" s="103"/>
      <c r="O13" s="103">
        <v>32451</v>
      </c>
      <c r="P13" s="103"/>
      <c r="Q13" s="101" t="s">
        <v>1091</v>
      </c>
      <c r="R13" s="78" t="s">
        <v>1092</v>
      </c>
      <c r="S13" s="27"/>
    </row>
    <row r="14" spans="1:19" s="3" customFormat="1" ht="105" customHeight="1" x14ac:dyDescent="0.25">
      <c r="A14" s="97">
        <v>8</v>
      </c>
      <c r="B14" s="97">
        <v>6</v>
      </c>
      <c r="C14" s="97">
        <v>1</v>
      </c>
      <c r="D14" s="78">
        <v>13</v>
      </c>
      <c r="E14" s="78" t="s">
        <v>1132</v>
      </c>
      <c r="F14" s="78" t="s">
        <v>1133</v>
      </c>
      <c r="G14" s="78" t="s">
        <v>1134</v>
      </c>
      <c r="H14" s="78" t="s">
        <v>1135</v>
      </c>
      <c r="I14" s="79" t="s">
        <v>1136</v>
      </c>
      <c r="J14" s="78" t="s">
        <v>1137</v>
      </c>
      <c r="K14" s="99" t="s">
        <v>64</v>
      </c>
      <c r="L14" s="96"/>
      <c r="M14" s="103">
        <v>41158.9</v>
      </c>
      <c r="N14" s="103"/>
      <c r="O14" s="103">
        <v>35658.9</v>
      </c>
      <c r="P14" s="103"/>
      <c r="Q14" s="78" t="s">
        <v>1138</v>
      </c>
      <c r="R14" s="78" t="s">
        <v>1139</v>
      </c>
      <c r="S14" s="27"/>
    </row>
    <row r="15" spans="1:19" s="3" customFormat="1" ht="132" x14ac:dyDescent="0.25">
      <c r="A15" s="97">
        <v>9</v>
      </c>
      <c r="B15" s="97">
        <v>6</v>
      </c>
      <c r="C15" s="97">
        <v>1</v>
      </c>
      <c r="D15" s="78">
        <v>13</v>
      </c>
      <c r="E15" s="78" t="s">
        <v>1140</v>
      </c>
      <c r="F15" s="78" t="s">
        <v>1141</v>
      </c>
      <c r="G15" s="78" t="s">
        <v>77</v>
      </c>
      <c r="H15" s="78" t="s">
        <v>1142</v>
      </c>
      <c r="I15" s="79" t="s">
        <v>1143</v>
      </c>
      <c r="J15" s="78" t="s">
        <v>1144</v>
      </c>
      <c r="K15" s="99" t="s">
        <v>79</v>
      </c>
      <c r="L15" s="96"/>
      <c r="M15" s="103">
        <v>18655.5</v>
      </c>
      <c r="N15" s="103"/>
      <c r="O15" s="103">
        <v>14275.5</v>
      </c>
      <c r="P15" s="103"/>
      <c r="Q15" s="78" t="s">
        <v>1145</v>
      </c>
      <c r="R15" s="78" t="s">
        <v>1146</v>
      </c>
      <c r="S15" s="27"/>
    </row>
    <row r="16" spans="1:19" s="3" customFormat="1" ht="60" x14ac:dyDescent="0.25">
      <c r="A16" s="97">
        <v>10</v>
      </c>
      <c r="B16" s="97">
        <v>6</v>
      </c>
      <c r="C16" s="97">
        <v>5</v>
      </c>
      <c r="D16" s="78">
        <v>11</v>
      </c>
      <c r="E16" s="78" t="s">
        <v>1147</v>
      </c>
      <c r="F16" s="78" t="s">
        <v>1148</v>
      </c>
      <c r="G16" s="78" t="s">
        <v>158</v>
      </c>
      <c r="H16" s="78" t="s">
        <v>1095</v>
      </c>
      <c r="I16" s="79" t="s">
        <v>300</v>
      </c>
      <c r="J16" s="78" t="s">
        <v>1149</v>
      </c>
      <c r="K16" s="104" t="s">
        <v>1150</v>
      </c>
      <c r="L16" s="96"/>
      <c r="M16" s="103">
        <v>12990</v>
      </c>
      <c r="N16" s="103"/>
      <c r="O16" s="103">
        <v>11700</v>
      </c>
      <c r="P16" s="103"/>
      <c r="Q16" s="101" t="s">
        <v>1151</v>
      </c>
      <c r="R16" s="78" t="s">
        <v>1152</v>
      </c>
      <c r="S16" s="27"/>
    </row>
    <row r="17" spans="1:19" s="3" customFormat="1" ht="48" x14ac:dyDescent="0.25">
      <c r="A17" s="97">
        <v>11</v>
      </c>
      <c r="B17" s="97">
        <v>6</v>
      </c>
      <c r="C17" s="97">
        <v>5</v>
      </c>
      <c r="D17" s="78">
        <v>11</v>
      </c>
      <c r="E17" s="78" t="s">
        <v>1153</v>
      </c>
      <c r="F17" s="78" t="s">
        <v>1154</v>
      </c>
      <c r="G17" s="78" t="s">
        <v>1155</v>
      </c>
      <c r="H17" s="78" t="s">
        <v>1156</v>
      </c>
      <c r="I17" s="79" t="s">
        <v>1157</v>
      </c>
      <c r="J17" s="78" t="s">
        <v>1158</v>
      </c>
      <c r="K17" s="96" t="s">
        <v>120</v>
      </c>
      <c r="L17" s="96"/>
      <c r="M17" s="103">
        <v>10740</v>
      </c>
      <c r="N17" s="103"/>
      <c r="O17" s="103">
        <v>8200</v>
      </c>
      <c r="P17" s="103"/>
      <c r="Q17" s="78" t="s">
        <v>1159</v>
      </c>
      <c r="R17" s="78" t="s">
        <v>1160</v>
      </c>
      <c r="S17" s="27"/>
    </row>
    <row r="18" spans="1:19" s="3" customFormat="1" ht="60" x14ac:dyDescent="0.25">
      <c r="A18" s="97">
        <v>12</v>
      </c>
      <c r="B18" s="97">
        <v>6</v>
      </c>
      <c r="C18" s="97">
        <v>5</v>
      </c>
      <c r="D18" s="78">
        <v>11</v>
      </c>
      <c r="E18" s="78" t="s">
        <v>1161</v>
      </c>
      <c r="F18" s="78" t="s">
        <v>1534</v>
      </c>
      <c r="G18" s="78" t="s">
        <v>1162</v>
      </c>
      <c r="H18" s="78" t="s">
        <v>1535</v>
      </c>
      <c r="I18" s="79" t="s">
        <v>1163</v>
      </c>
      <c r="J18" s="78" t="s">
        <v>1158</v>
      </c>
      <c r="K18" s="96" t="s">
        <v>79</v>
      </c>
      <c r="L18" s="96"/>
      <c r="M18" s="103">
        <v>27684.400000000001</v>
      </c>
      <c r="N18" s="103"/>
      <c r="O18" s="103">
        <v>21794.400000000001</v>
      </c>
      <c r="P18" s="103"/>
      <c r="Q18" s="101" t="s">
        <v>1122</v>
      </c>
      <c r="R18" s="78" t="s">
        <v>1123</v>
      </c>
      <c r="S18" s="27"/>
    </row>
    <row r="19" spans="1:19" s="3" customFormat="1" ht="96" x14ac:dyDescent="0.25">
      <c r="A19" s="97">
        <v>13</v>
      </c>
      <c r="B19" s="97">
        <v>6</v>
      </c>
      <c r="C19" s="97">
        <v>3</v>
      </c>
      <c r="D19" s="78">
        <v>13</v>
      </c>
      <c r="E19" s="78" t="s">
        <v>1164</v>
      </c>
      <c r="F19" s="78" t="s">
        <v>1529</v>
      </c>
      <c r="G19" s="78" t="s">
        <v>158</v>
      </c>
      <c r="H19" s="78" t="s">
        <v>1165</v>
      </c>
      <c r="I19" s="79" t="s">
        <v>282</v>
      </c>
      <c r="J19" s="78" t="s">
        <v>1166</v>
      </c>
      <c r="K19" s="96" t="s">
        <v>120</v>
      </c>
      <c r="L19" s="96"/>
      <c r="M19" s="103">
        <v>14698.85</v>
      </c>
      <c r="N19" s="103"/>
      <c r="O19" s="103">
        <v>13374.85</v>
      </c>
      <c r="P19" s="103"/>
      <c r="Q19" s="78" t="s">
        <v>1097</v>
      </c>
      <c r="R19" s="78" t="s">
        <v>1098</v>
      </c>
      <c r="S19" s="27"/>
    </row>
    <row r="20" spans="1:19" s="3" customFormat="1" x14ac:dyDescent="0.25">
      <c r="A20" s="28"/>
      <c r="B20" s="28"/>
      <c r="C20" s="28"/>
      <c r="D20" s="29"/>
      <c r="E20" s="29"/>
      <c r="F20" s="29"/>
      <c r="G20" s="29"/>
      <c r="H20" s="29"/>
      <c r="I20" s="30"/>
      <c r="J20" s="29"/>
      <c r="K20" s="1"/>
      <c r="L20" s="31"/>
      <c r="M20" s="32"/>
      <c r="N20" s="32"/>
      <c r="O20" s="32"/>
      <c r="P20" s="32"/>
      <c r="Q20" s="29"/>
      <c r="R20" s="29"/>
      <c r="S20" s="27"/>
    </row>
    <row r="21" spans="1:19" ht="15" customHeight="1" x14ac:dyDescent="0.25">
      <c r="K21" s="36"/>
      <c r="L21" s="37"/>
      <c r="M21" s="34"/>
      <c r="N21" s="287" t="s">
        <v>55</v>
      </c>
      <c r="O21" s="288"/>
      <c r="P21" s="1"/>
    </row>
    <row r="22" spans="1:19" x14ac:dyDescent="0.25">
      <c r="K22" s="36"/>
      <c r="L22" s="37"/>
      <c r="M22" s="35"/>
      <c r="N22" s="24" t="s">
        <v>56</v>
      </c>
      <c r="O22" s="24" t="s">
        <v>0</v>
      </c>
      <c r="P22" s="1"/>
    </row>
    <row r="23" spans="1:19" ht="15.75" customHeight="1" x14ac:dyDescent="0.25">
      <c r="K23" s="36"/>
      <c r="L23" s="36"/>
      <c r="M23" s="24" t="s">
        <v>1646</v>
      </c>
      <c r="N23" s="41">
        <v>13</v>
      </c>
      <c r="O23" s="33">
        <f>O7+O8+O9+O10+O11+O12+O13+O14+O15+O16+O17+O18+O19</f>
        <v>221756.06</v>
      </c>
      <c r="P23" s="1"/>
    </row>
    <row r="29" spans="1:19" x14ac:dyDescent="0.25">
      <c r="L29" s="1" t="s">
        <v>57</v>
      </c>
    </row>
  </sheetData>
  <mergeCells count="15">
    <mergeCell ref="F4:F5"/>
    <mergeCell ref="N21:O21"/>
    <mergeCell ref="Q4:Q5"/>
    <mergeCell ref="R4:R5"/>
    <mergeCell ref="G4:G5"/>
    <mergeCell ref="H4:I4"/>
    <mergeCell ref="J4:J5"/>
    <mergeCell ref="K4:L4"/>
    <mergeCell ref="M4:N4"/>
    <mergeCell ref="O4:P4"/>
    <mergeCell ref="A4:A5"/>
    <mergeCell ref="B4:B5"/>
    <mergeCell ref="C4:C5"/>
    <mergeCell ref="D4:D5"/>
    <mergeCell ref="E4:E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S128"/>
  <sheetViews>
    <sheetView topLeftCell="A122" zoomScale="70" zoomScaleNormal="70" workbookViewId="0">
      <selection activeCell="N133" sqref="N13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1826</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ht="39.75" customHeight="1" x14ac:dyDescent="0.25">
      <c r="A7" s="265">
        <v>1</v>
      </c>
      <c r="B7" s="265">
        <v>1</v>
      </c>
      <c r="C7" s="265">
        <v>1</v>
      </c>
      <c r="D7" s="266">
        <v>6</v>
      </c>
      <c r="E7" s="266" t="s">
        <v>1167</v>
      </c>
      <c r="F7" s="266" t="s">
        <v>1168</v>
      </c>
      <c r="G7" s="266" t="s">
        <v>1169</v>
      </c>
      <c r="H7" s="72" t="s">
        <v>1170</v>
      </c>
      <c r="I7" s="206" t="s">
        <v>282</v>
      </c>
      <c r="J7" s="266" t="s">
        <v>1171</v>
      </c>
      <c r="K7" s="391" t="s">
        <v>120</v>
      </c>
      <c r="L7" s="391" t="s">
        <v>75</v>
      </c>
      <c r="M7" s="267">
        <v>178992.99</v>
      </c>
      <c r="N7" s="267">
        <v>263337.93</v>
      </c>
      <c r="O7" s="267">
        <v>178992.99</v>
      </c>
      <c r="P7" s="267">
        <v>263337.93</v>
      </c>
      <c r="Q7" s="266" t="s">
        <v>1172</v>
      </c>
      <c r="R7" s="266" t="s">
        <v>1173</v>
      </c>
    </row>
    <row r="8" spans="1:19" ht="99.75" customHeight="1" x14ac:dyDescent="0.25">
      <c r="A8" s="265"/>
      <c r="B8" s="265"/>
      <c r="C8" s="265"/>
      <c r="D8" s="266"/>
      <c r="E8" s="266"/>
      <c r="F8" s="266"/>
      <c r="G8" s="266"/>
      <c r="H8" s="72" t="s">
        <v>557</v>
      </c>
      <c r="I8" s="206" t="s">
        <v>380</v>
      </c>
      <c r="J8" s="266"/>
      <c r="K8" s="391"/>
      <c r="L8" s="391"/>
      <c r="M8" s="267"/>
      <c r="N8" s="267"/>
      <c r="O8" s="267"/>
      <c r="P8" s="267"/>
      <c r="Q8" s="266"/>
      <c r="R8" s="266"/>
      <c r="S8" s="2"/>
    </row>
    <row r="9" spans="1:19" ht="54.75" customHeight="1" x14ac:dyDescent="0.25">
      <c r="A9" s="265"/>
      <c r="B9" s="265"/>
      <c r="C9" s="265"/>
      <c r="D9" s="266"/>
      <c r="E9" s="266"/>
      <c r="F9" s="266"/>
      <c r="G9" s="266"/>
      <c r="H9" s="72" t="s">
        <v>154</v>
      </c>
      <c r="I9" s="206">
        <v>1</v>
      </c>
      <c r="J9" s="266"/>
      <c r="K9" s="391"/>
      <c r="L9" s="391"/>
      <c r="M9" s="267"/>
      <c r="N9" s="267"/>
      <c r="O9" s="267"/>
      <c r="P9" s="267"/>
      <c r="Q9" s="266"/>
      <c r="R9" s="266"/>
    </row>
    <row r="10" spans="1:19" ht="33" customHeight="1" x14ac:dyDescent="0.25">
      <c r="A10" s="265"/>
      <c r="B10" s="265"/>
      <c r="C10" s="265"/>
      <c r="D10" s="266"/>
      <c r="E10" s="266"/>
      <c r="F10" s="266"/>
      <c r="G10" s="266"/>
      <c r="H10" s="72" t="s">
        <v>1174</v>
      </c>
      <c r="I10" s="206" t="s">
        <v>1175</v>
      </c>
      <c r="J10" s="266"/>
      <c r="K10" s="391"/>
      <c r="L10" s="391"/>
      <c r="M10" s="267"/>
      <c r="N10" s="267"/>
      <c r="O10" s="267"/>
      <c r="P10" s="267"/>
      <c r="Q10" s="266"/>
      <c r="R10" s="266"/>
    </row>
    <row r="11" spans="1:19" s="3" customFormat="1" ht="27.75" customHeight="1" x14ac:dyDescent="0.25">
      <c r="A11" s="265"/>
      <c r="B11" s="265"/>
      <c r="C11" s="265"/>
      <c r="D11" s="266"/>
      <c r="E11" s="266"/>
      <c r="F11" s="266"/>
      <c r="G11" s="266"/>
      <c r="H11" s="72" t="s">
        <v>515</v>
      </c>
      <c r="I11" s="206" t="s">
        <v>447</v>
      </c>
      <c r="J11" s="266"/>
      <c r="K11" s="391"/>
      <c r="L11" s="391"/>
      <c r="M11" s="267"/>
      <c r="N11" s="267"/>
      <c r="O11" s="267"/>
      <c r="P11" s="267"/>
      <c r="Q11" s="266"/>
      <c r="R11" s="266"/>
    </row>
    <row r="12" spans="1:19" ht="69" customHeight="1" x14ac:dyDescent="0.25">
      <c r="A12" s="265">
        <v>2</v>
      </c>
      <c r="B12" s="265">
        <v>2</v>
      </c>
      <c r="C12" s="265">
        <v>1</v>
      </c>
      <c r="D12" s="265">
        <v>6</v>
      </c>
      <c r="E12" s="266" t="s">
        <v>1176</v>
      </c>
      <c r="F12" s="266" t="s">
        <v>1177</v>
      </c>
      <c r="G12" s="265" t="s">
        <v>1178</v>
      </c>
      <c r="H12" s="72" t="s">
        <v>1179</v>
      </c>
      <c r="I12" s="72" t="s">
        <v>1180</v>
      </c>
      <c r="J12" s="266" t="s">
        <v>1181</v>
      </c>
      <c r="K12" s="265" t="s">
        <v>79</v>
      </c>
      <c r="L12" s="265"/>
      <c r="M12" s="267">
        <v>156576</v>
      </c>
      <c r="N12" s="267"/>
      <c r="O12" s="267">
        <v>138116</v>
      </c>
      <c r="P12" s="267"/>
      <c r="Q12" s="266" t="s">
        <v>1182</v>
      </c>
      <c r="R12" s="266" t="s">
        <v>1183</v>
      </c>
      <c r="S12" s="2"/>
    </row>
    <row r="13" spans="1:19" ht="102" customHeight="1" x14ac:dyDescent="0.25">
      <c r="A13" s="265"/>
      <c r="B13" s="265"/>
      <c r="C13" s="265"/>
      <c r="D13" s="265"/>
      <c r="E13" s="266"/>
      <c r="F13" s="266"/>
      <c r="G13" s="265"/>
      <c r="H13" s="72" t="s">
        <v>1184</v>
      </c>
      <c r="I13" s="72">
        <v>3</v>
      </c>
      <c r="J13" s="266"/>
      <c r="K13" s="265"/>
      <c r="L13" s="265"/>
      <c r="M13" s="267"/>
      <c r="N13" s="267"/>
      <c r="O13" s="267"/>
      <c r="P13" s="267"/>
      <c r="Q13" s="266"/>
      <c r="R13" s="266"/>
      <c r="S13" s="2"/>
    </row>
    <row r="14" spans="1:19" ht="74.25" customHeight="1" x14ac:dyDescent="0.25">
      <c r="A14" s="265">
        <v>3</v>
      </c>
      <c r="B14" s="265">
        <v>3</v>
      </c>
      <c r="C14" s="265">
        <v>5</v>
      </c>
      <c r="D14" s="265">
        <v>11</v>
      </c>
      <c r="E14" s="266" t="s">
        <v>1185</v>
      </c>
      <c r="F14" s="266" t="s">
        <v>1186</v>
      </c>
      <c r="G14" s="265" t="s">
        <v>1178</v>
      </c>
      <c r="H14" s="72" t="s">
        <v>1179</v>
      </c>
      <c r="I14" s="72" t="s">
        <v>1187</v>
      </c>
      <c r="J14" s="266" t="s">
        <v>1181</v>
      </c>
      <c r="K14" s="265"/>
      <c r="L14" s="265" t="s">
        <v>64</v>
      </c>
      <c r="M14" s="267"/>
      <c r="N14" s="267">
        <v>140668</v>
      </c>
      <c r="O14" s="267"/>
      <c r="P14" s="267">
        <v>122208</v>
      </c>
      <c r="Q14" s="266" t="s">
        <v>1182</v>
      </c>
      <c r="R14" s="266" t="s">
        <v>1183</v>
      </c>
      <c r="S14" s="2"/>
    </row>
    <row r="15" spans="1:19" ht="90.75" customHeight="1" x14ac:dyDescent="0.25">
      <c r="A15" s="265"/>
      <c r="B15" s="265"/>
      <c r="C15" s="265"/>
      <c r="D15" s="265"/>
      <c r="E15" s="266"/>
      <c r="F15" s="266"/>
      <c r="G15" s="265"/>
      <c r="H15" s="72" t="s">
        <v>1184</v>
      </c>
      <c r="I15" s="72">
        <v>3</v>
      </c>
      <c r="J15" s="266"/>
      <c r="K15" s="265"/>
      <c r="L15" s="265"/>
      <c r="M15" s="267"/>
      <c r="N15" s="267"/>
      <c r="O15" s="267"/>
      <c r="P15" s="267"/>
      <c r="Q15" s="266"/>
      <c r="R15" s="266"/>
    </row>
    <row r="16" spans="1:19" ht="37.5" customHeight="1" x14ac:dyDescent="0.25">
      <c r="A16" s="265">
        <v>4</v>
      </c>
      <c r="B16" s="265">
        <v>3</v>
      </c>
      <c r="C16" s="265">
        <v>1</v>
      </c>
      <c r="D16" s="266">
        <v>13</v>
      </c>
      <c r="E16" s="266" t="s">
        <v>1188</v>
      </c>
      <c r="F16" s="266" t="s">
        <v>1189</v>
      </c>
      <c r="G16" s="266" t="s">
        <v>1190</v>
      </c>
      <c r="H16" s="72" t="s">
        <v>1191</v>
      </c>
      <c r="I16" s="206" t="s">
        <v>282</v>
      </c>
      <c r="J16" s="266" t="s">
        <v>1192</v>
      </c>
      <c r="K16" s="391" t="s">
        <v>79</v>
      </c>
      <c r="L16" s="391"/>
      <c r="M16" s="267">
        <v>100559.87</v>
      </c>
      <c r="N16" s="267"/>
      <c r="O16" s="267">
        <v>93559.87</v>
      </c>
      <c r="P16" s="267"/>
      <c r="Q16" s="266" t="s">
        <v>1193</v>
      </c>
      <c r="R16" s="266" t="s">
        <v>1194</v>
      </c>
      <c r="S16" s="2"/>
    </row>
    <row r="17" spans="1:19" s="76" customFormat="1" ht="24" customHeight="1" x14ac:dyDescent="0.25">
      <c r="A17" s="265"/>
      <c r="B17" s="265"/>
      <c r="C17" s="265"/>
      <c r="D17" s="266"/>
      <c r="E17" s="266"/>
      <c r="F17" s="266"/>
      <c r="G17" s="266"/>
      <c r="H17" s="72" t="s">
        <v>1195</v>
      </c>
      <c r="I17" s="8">
        <v>100</v>
      </c>
      <c r="J17" s="266"/>
      <c r="K17" s="391"/>
      <c r="L17" s="391"/>
      <c r="M17" s="267"/>
      <c r="N17" s="267"/>
      <c r="O17" s="267"/>
      <c r="P17" s="267"/>
      <c r="Q17" s="266"/>
      <c r="R17" s="266"/>
      <c r="S17" s="106"/>
    </row>
    <row r="18" spans="1:19" s="76" customFormat="1" ht="60" x14ac:dyDescent="0.25">
      <c r="A18" s="265"/>
      <c r="B18" s="265"/>
      <c r="C18" s="265"/>
      <c r="D18" s="266"/>
      <c r="E18" s="266"/>
      <c r="F18" s="266"/>
      <c r="G18" s="266"/>
      <c r="H18" s="72" t="s">
        <v>1196</v>
      </c>
      <c r="I18" s="72" t="s">
        <v>1197</v>
      </c>
      <c r="J18" s="266"/>
      <c r="K18" s="391"/>
      <c r="L18" s="391"/>
      <c r="M18" s="267"/>
      <c r="N18" s="267"/>
      <c r="O18" s="267"/>
      <c r="P18" s="267"/>
      <c r="Q18" s="266"/>
      <c r="R18" s="266"/>
    </row>
    <row r="19" spans="1:19" s="76" customFormat="1" ht="30" x14ac:dyDescent="0.25">
      <c r="A19" s="265"/>
      <c r="B19" s="265"/>
      <c r="C19" s="265"/>
      <c r="D19" s="266"/>
      <c r="E19" s="266"/>
      <c r="F19" s="266"/>
      <c r="G19" s="266"/>
      <c r="H19" s="72" t="s">
        <v>1198</v>
      </c>
      <c r="I19" s="8">
        <v>100</v>
      </c>
      <c r="J19" s="266"/>
      <c r="K19" s="391"/>
      <c r="L19" s="391"/>
      <c r="M19" s="267"/>
      <c r="N19" s="267"/>
      <c r="O19" s="267"/>
      <c r="P19" s="267"/>
      <c r="Q19" s="266"/>
      <c r="R19" s="266"/>
    </row>
    <row r="20" spans="1:19" s="76" customFormat="1" ht="30" customHeight="1" x14ac:dyDescent="0.25">
      <c r="A20" s="265">
        <v>5</v>
      </c>
      <c r="B20" s="265">
        <v>3</v>
      </c>
      <c r="C20" s="265">
        <v>1</v>
      </c>
      <c r="D20" s="266">
        <v>6</v>
      </c>
      <c r="E20" s="266" t="s">
        <v>1199</v>
      </c>
      <c r="F20" s="266" t="s">
        <v>1200</v>
      </c>
      <c r="G20" s="266" t="s">
        <v>1201</v>
      </c>
      <c r="H20" s="72" t="s">
        <v>1202</v>
      </c>
      <c r="I20" s="206" t="s">
        <v>812</v>
      </c>
      <c r="J20" s="266" t="s">
        <v>1203</v>
      </c>
      <c r="K20" s="391" t="s">
        <v>79</v>
      </c>
      <c r="L20" s="391" t="s">
        <v>75</v>
      </c>
      <c r="M20" s="267">
        <v>70451</v>
      </c>
      <c r="N20" s="267">
        <v>101698.64</v>
      </c>
      <c r="O20" s="267">
        <v>70451</v>
      </c>
      <c r="P20" s="267">
        <v>101698.64</v>
      </c>
      <c r="Q20" s="266" t="s">
        <v>1204</v>
      </c>
      <c r="R20" s="266" t="s">
        <v>1205</v>
      </c>
    </row>
    <row r="21" spans="1:19" s="76" customFormat="1" ht="30" x14ac:dyDescent="0.25">
      <c r="A21" s="265"/>
      <c r="B21" s="265"/>
      <c r="C21" s="265"/>
      <c r="D21" s="266"/>
      <c r="E21" s="266"/>
      <c r="F21" s="266"/>
      <c r="G21" s="266"/>
      <c r="H21" s="72" t="s">
        <v>1206</v>
      </c>
      <c r="I21" s="8">
        <v>34</v>
      </c>
      <c r="J21" s="266"/>
      <c r="K21" s="391"/>
      <c r="L21" s="391"/>
      <c r="M21" s="267"/>
      <c r="N21" s="267"/>
      <c r="O21" s="267"/>
      <c r="P21" s="267"/>
      <c r="Q21" s="266"/>
      <c r="R21" s="266"/>
    </row>
    <row r="22" spans="1:19" s="76" customFormat="1" ht="30" customHeight="1" x14ac:dyDescent="0.25">
      <c r="A22" s="265"/>
      <c r="B22" s="265"/>
      <c r="C22" s="265"/>
      <c r="D22" s="266"/>
      <c r="E22" s="266"/>
      <c r="F22" s="266"/>
      <c r="G22" s="266"/>
      <c r="H22" s="72" t="s">
        <v>1191</v>
      </c>
      <c r="I22" s="72">
        <v>1</v>
      </c>
      <c r="J22" s="266"/>
      <c r="K22" s="391"/>
      <c r="L22" s="391"/>
      <c r="M22" s="267"/>
      <c r="N22" s="267"/>
      <c r="O22" s="267"/>
      <c r="P22" s="267"/>
      <c r="Q22" s="266"/>
      <c r="R22" s="266"/>
    </row>
    <row r="23" spans="1:19" s="76" customFormat="1" ht="30" x14ac:dyDescent="0.25">
      <c r="A23" s="265"/>
      <c r="B23" s="265"/>
      <c r="C23" s="265"/>
      <c r="D23" s="266"/>
      <c r="E23" s="266"/>
      <c r="F23" s="266"/>
      <c r="G23" s="266"/>
      <c r="H23" s="72" t="s">
        <v>1195</v>
      </c>
      <c r="I23" s="8">
        <v>52</v>
      </c>
      <c r="J23" s="266"/>
      <c r="K23" s="391"/>
      <c r="L23" s="391"/>
      <c r="M23" s="267"/>
      <c r="N23" s="267"/>
      <c r="O23" s="267"/>
      <c r="P23" s="267"/>
      <c r="Q23" s="266"/>
      <c r="R23" s="266"/>
    </row>
    <row r="24" spans="1:19" ht="14.25" customHeight="1" x14ac:dyDescent="0.25">
      <c r="A24" s="265">
        <v>6</v>
      </c>
      <c r="B24" s="265">
        <v>3</v>
      </c>
      <c r="C24" s="266">
        <v>1</v>
      </c>
      <c r="D24" s="266">
        <v>6</v>
      </c>
      <c r="E24" s="266" t="s">
        <v>1207</v>
      </c>
      <c r="F24" s="266" t="s">
        <v>1208</v>
      </c>
      <c r="G24" s="266" t="s">
        <v>1209</v>
      </c>
      <c r="H24" s="72" t="s">
        <v>1210</v>
      </c>
      <c r="I24" s="206" t="s">
        <v>1211</v>
      </c>
      <c r="J24" s="266" t="s">
        <v>1212</v>
      </c>
      <c r="K24" s="391" t="s">
        <v>79</v>
      </c>
      <c r="L24" s="391" t="s">
        <v>75</v>
      </c>
      <c r="M24" s="267">
        <v>90020.27</v>
      </c>
      <c r="N24" s="267">
        <v>270985.62</v>
      </c>
      <c r="O24" s="267">
        <v>73885.27</v>
      </c>
      <c r="P24" s="267">
        <v>230985.62</v>
      </c>
      <c r="Q24" s="266" t="s">
        <v>1213</v>
      </c>
      <c r="R24" s="266" t="s">
        <v>1214</v>
      </c>
    </row>
    <row r="25" spans="1:19" ht="58.5" customHeight="1" x14ac:dyDescent="0.25">
      <c r="A25" s="265"/>
      <c r="B25" s="265"/>
      <c r="C25" s="266"/>
      <c r="D25" s="266"/>
      <c r="E25" s="266"/>
      <c r="F25" s="266"/>
      <c r="G25" s="266"/>
      <c r="H25" s="72" t="s">
        <v>1215</v>
      </c>
      <c r="I25" s="206" t="s">
        <v>975</v>
      </c>
      <c r="J25" s="266"/>
      <c r="K25" s="391"/>
      <c r="L25" s="391"/>
      <c r="M25" s="267"/>
      <c r="N25" s="267"/>
      <c r="O25" s="267"/>
      <c r="P25" s="267"/>
      <c r="Q25" s="266"/>
      <c r="R25" s="266"/>
      <c r="S25" s="2"/>
    </row>
    <row r="26" spans="1:19" x14ac:dyDescent="0.25">
      <c r="A26" s="265"/>
      <c r="B26" s="265"/>
      <c r="C26" s="265"/>
      <c r="D26" s="266"/>
      <c r="E26" s="266"/>
      <c r="F26" s="266"/>
      <c r="G26" s="266"/>
      <c r="H26" s="72" t="s">
        <v>1196</v>
      </c>
      <c r="I26" s="8">
        <v>45</v>
      </c>
      <c r="J26" s="266"/>
      <c r="K26" s="391"/>
      <c r="L26" s="391"/>
      <c r="M26" s="267"/>
      <c r="N26" s="267"/>
      <c r="O26" s="267"/>
      <c r="P26" s="267"/>
      <c r="Q26" s="266"/>
      <c r="R26" s="266"/>
      <c r="S26" s="2"/>
    </row>
    <row r="27" spans="1:19" ht="30" x14ac:dyDescent="0.25">
      <c r="A27" s="265"/>
      <c r="B27" s="265"/>
      <c r="C27" s="265"/>
      <c r="D27" s="266"/>
      <c r="E27" s="266"/>
      <c r="F27" s="266"/>
      <c r="G27" s="266"/>
      <c r="H27" s="72" t="s">
        <v>1198</v>
      </c>
      <c r="I27" s="8">
        <v>720</v>
      </c>
      <c r="J27" s="266"/>
      <c r="K27" s="391"/>
      <c r="L27" s="391"/>
      <c r="M27" s="267"/>
      <c r="N27" s="267"/>
      <c r="O27" s="267"/>
      <c r="P27" s="267"/>
      <c r="Q27" s="266"/>
      <c r="R27" s="266"/>
      <c r="S27" s="2"/>
    </row>
    <row r="28" spans="1:19" ht="30" x14ac:dyDescent="0.25">
      <c r="A28" s="265"/>
      <c r="B28" s="265"/>
      <c r="C28" s="265"/>
      <c r="D28" s="266"/>
      <c r="E28" s="266"/>
      <c r="F28" s="266"/>
      <c r="G28" s="266"/>
      <c r="H28" s="72" t="s">
        <v>811</v>
      </c>
      <c r="I28" s="218">
        <v>1</v>
      </c>
      <c r="J28" s="266"/>
      <c r="K28" s="391"/>
      <c r="L28" s="391"/>
      <c r="M28" s="267"/>
      <c r="N28" s="267"/>
      <c r="O28" s="267"/>
      <c r="P28" s="267"/>
      <c r="Q28" s="266"/>
      <c r="R28" s="266"/>
    </row>
    <row r="29" spans="1:19" ht="46.5" customHeight="1" x14ac:dyDescent="0.25">
      <c r="A29" s="265"/>
      <c r="B29" s="265"/>
      <c r="C29" s="265"/>
      <c r="D29" s="266"/>
      <c r="E29" s="266"/>
      <c r="F29" s="266"/>
      <c r="G29" s="266"/>
      <c r="H29" s="266" t="s">
        <v>1216</v>
      </c>
      <c r="I29" s="265">
        <v>20</v>
      </c>
      <c r="J29" s="266"/>
      <c r="K29" s="391"/>
      <c r="L29" s="391"/>
      <c r="M29" s="267"/>
      <c r="N29" s="267"/>
      <c r="O29" s="267"/>
      <c r="P29" s="267"/>
      <c r="Q29" s="266"/>
      <c r="R29" s="266"/>
    </row>
    <row r="30" spans="1:19" ht="29.25" customHeight="1" x14ac:dyDescent="0.25">
      <c r="A30" s="265"/>
      <c r="B30" s="265"/>
      <c r="C30" s="265"/>
      <c r="D30" s="266"/>
      <c r="E30" s="266"/>
      <c r="F30" s="266"/>
      <c r="G30" s="266"/>
      <c r="H30" s="266"/>
      <c r="I30" s="265"/>
      <c r="J30" s="266"/>
      <c r="K30" s="391"/>
      <c r="L30" s="391"/>
      <c r="M30" s="267"/>
      <c r="N30" s="267"/>
      <c r="O30" s="267"/>
      <c r="P30" s="267"/>
      <c r="Q30" s="266"/>
      <c r="R30" s="266"/>
    </row>
    <row r="31" spans="1:19" ht="116.25" customHeight="1" x14ac:dyDescent="0.25">
      <c r="A31" s="8">
        <v>7</v>
      </c>
      <c r="B31" s="8">
        <v>6</v>
      </c>
      <c r="C31" s="8">
        <v>5</v>
      </c>
      <c r="D31" s="72">
        <v>4</v>
      </c>
      <c r="E31" s="72" t="s">
        <v>1217</v>
      </c>
      <c r="F31" s="72" t="s">
        <v>1218</v>
      </c>
      <c r="G31" s="72" t="s">
        <v>1465</v>
      </c>
      <c r="H31" s="72" t="s">
        <v>1219</v>
      </c>
      <c r="I31" s="206" t="s">
        <v>1220</v>
      </c>
      <c r="J31" s="72" t="s">
        <v>1478</v>
      </c>
      <c r="K31" s="210" t="s">
        <v>951</v>
      </c>
      <c r="L31" s="210" t="s">
        <v>1221</v>
      </c>
      <c r="M31" s="182">
        <v>28013.14</v>
      </c>
      <c r="N31" s="182">
        <v>45700.71</v>
      </c>
      <c r="O31" s="182">
        <v>28013.14</v>
      </c>
      <c r="P31" s="182">
        <v>45700.71</v>
      </c>
      <c r="Q31" s="72" t="s">
        <v>1222</v>
      </c>
      <c r="R31" s="72" t="s">
        <v>1223</v>
      </c>
    </row>
    <row r="32" spans="1:19" ht="196.5" customHeight="1" x14ac:dyDescent="0.25">
      <c r="A32" s="8">
        <v>8</v>
      </c>
      <c r="B32" s="8">
        <v>1</v>
      </c>
      <c r="C32" s="8">
        <v>1</v>
      </c>
      <c r="D32" s="72">
        <v>6</v>
      </c>
      <c r="E32" s="72" t="s">
        <v>1224</v>
      </c>
      <c r="F32" s="72" t="s">
        <v>1225</v>
      </c>
      <c r="G32" s="72" t="s">
        <v>1226</v>
      </c>
      <c r="H32" s="72" t="s">
        <v>1227</v>
      </c>
      <c r="I32" s="206" t="s">
        <v>1228</v>
      </c>
      <c r="J32" s="72" t="s">
        <v>1229</v>
      </c>
      <c r="K32" s="210" t="s">
        <v>951</v>
      </c>
      <c r="L32" s="210" t="s">
        <v>1221</v>
      </c>
      <c r="M32" s="182">
        <v>75241.320000000007</v>
      </c>
      <c r="N32" s="182">
        <v>24668.36</v>
      </c>
      <c r="O32" s="182">
        <v>75241.320000000007</v>
      </c>
      <c r="P32" s="182">
        <v>24668.36</v>
      </c>
      <c r="Q32" s="72" t="s">
        <v>1230</v>
      </c>
      <c r="R32" s="72" t="s">
        <v>1231</v>
      </c>
    </row>
    <row r="33" spans="1:19" ht="116.25" customHeight="1" x14ac:dyDescent="0.25">
      <c r="A33" s="8">
        <v>9</v>
      </c>
      <c r="B33" s="8">
        <v>1</v>
      </c>
      <c r="C33" s="8">
        <v>1</v>
      </c>
      <c r="D33" s="8">
        <v>6</v>
      </c>
      <c r="E33" s="8" t="s">
        <v>1232</v>
      </c>
      <c r="F33" s="8" t="s">
        <v>1233</v>
      </c>
      <c r="G33" s="8" t="s">
        <v>1234</v>
      </c>
      <c r="H33" s="72" t="s">
        <v>1235</v>
      </c>
      <c r="I33" s="8" t="s">
        <v>1236</v>
      </c>
      <c r="J33" s="72" t="s">
        <v>1237</v>
      </c>
      <c r="K33" s="8" t="s">
        <v>951</v>
      </c>
      <c r="L33" s="253" t="s">
        <v>967</v>
      </c>
      <c r="M33" s="182">
        <v>22197.68</v>
      </c>
      <c r="N33" s="182">
        <v>101316.71</v>
      </c>
      <c r="O33" s="182">
        <v>22197.68</v>
      </c>
      <c r="P33" s="182">
        <v>101316.71</v>
      </c>
      <c r="Q33" s="72" t="s">
        <v>1230</v>
      </c>
      <c r="R33" s="72" t="s">
        <v>1231</v>
      </c>
    </row>
    <row r="34" spans="1:19" ht="228.6" customHeight="1" x14ac:dyDescent="0.25">
      <c r="A34" s="8">
        <v>10</v>
      </c>
      <c r="B34" s="8">
        <v>1</v>
      </c>
      <c r="C34" s="8">
        <v>3</v>
      </c>
      <c r="D34" s="8">
        <v>13</v>
      </c>
      <c r="E34" s="72" t="s">
        <v>1238</v>
      </c>
      <c r="F34" s="72" t="s">
        <v>1239</v>
      </c>
      <c r="G34" s="8" t="s">
        <v>1226</v>
      </c>
      <c r="H34" s="72" t="s">
        <v>1240</v>
      </c>
      <c r="I34" s="206" t="s">
        <v>1228</v>
      </c>
      <c r="J34" s="72" t="s">
        <v>1241</v>
      </c>
      <c r="K34" s="8" t="s">
        <v>951</v>
      </c>
      <c r="L34" s="8" t="s">
        <v>971</v>
      </c>
      <c r="M34" s="182">
        <v>21500</v>
      </c>
      <c r="N34" s="182">
        <v>40500</v>
      </c>
      <c r="O34" s="182">
        <v>18000</v>
      </c>
      <c r="P34" s="182">
        <v>37000</v>
      </c>
      <c r="Q34" s="72" t="s">
        <v>1242</v>
      </c>
      <c r="R34" s="72" t="s">
        <v>1466</v>
      </c>
      <c r="S34" s="2"/>
    </row>
    <row r="35" spans="1:19" ht="66" customHeight="1" x14ac:dyDescent="0.25">
      <c r="A35" s="266">
        <v>11</v>
      </c>
      <c r="B35" s="266" t="s">
        <v>1243</v>
      </c>
      <c r="C35" s="265">
        <v>1</v>
      </c>
      <c r="D35" s="266">
        <v>6</v>
      </c>
      <c r="E35" s="266" t="s">
        <v>1244</v>
      </c>
      <c r="F35" s="266" t="s">
        <v>1245</v>
      </c>
      <c r="G35" s="266" t="s">
        <v>689</v>
      </c>
      <c r="H35" s="266" t="s">
        <v>1246</v>
      </c>
      <c r="I35" s="266">
        <v>1</v>
      </c>
      <c r="J35" s="266" t="s">
        <v>1247</v>
      </c>
      <c r="K35" s="266"/>
      <c r="L35" s="266" t="s">
        <v>79</v>
      </c>
      <c r="M35" s="256">
        <v>0</v>
      </c>
      <c r="N35" s="256">
        <v>115119.64</v>
      </c>
      <c r="O35" s="256">
        <v>0</v>
      </c>
      <c r="P35" s="256">
        <v>104613.31</v>
      </c>
      <c r="Q35" s="266" t="s">
        <v>839</v>
      </c>
      <c r="R35" s="266" t="s">
        <v>1249</v>
      </c>
      <c r="S35" s="2"/>
    </row>
    <row r="36" spans="1:19" ht="68.25" customHeight="1" x14ac:dyDescent="0.25">
      <c r="A36" s="266"/>
      <c r="B36" s="266"/>
      <c r="C36" s="265"/>
      <c r="D36" s="266"/>
      <c r="E36" s="266"/>
      <c r="F36" s="266"/>
      <c r="G36" s="266"/>
      <c r="H36" s="266"/>
      <c r="I36" s="266"/>
      <c r="J36" s="266"/>
      <c r="K36" s="266"/>
      <c r="L36" s="266"/>
      <c r="M36" s="256"/>
      <c r="N36" s="256"/>
      <c r="O36" s="256"/>
      <c r="P36" s="256"/>
      <c r="Q36" s="266"/>
      <c r="R36" s="266"/>
      <c r="S36" s="2"/>
    </row>
    <row r="37" spans="1:19" ht="117.75" customHeight="1" x14ac:dyDescent="0.25">
      <c r="A37" s="266"/>
      <c r="B37" s="266"/>
      <c r="C37" s="265"/>
      <c r="D37" s="266"/>
      <c r="E37" s="266"/>
      <c r="F37" s="266"/>
      <c r="G37" s="266"/>
      <c r="H37" s="72" t="s">
        <v>1250</v>
      </c>
      <c r="I37" s="72">
        <v>25</v>
      </c>
      <c r="J37" s="266"/>
      <c r="K37" s="266"/>
      <c r="L37" s="266"/>
      <c r="M37" s="256"/>
      <c r="N37" s="256"/>
      <c r="O37" s="256"/>
      <c r="P37" s="256"/>
      <c r="Q37" s="266"/>
      <c r="R37" s="266"/>
    </row>
    <row r="38" spans="1:19" ht="77.25" customHeight="1" x14ac:dyDescent="0.25">
      <c r="A38" s="266">
        <v>12</v>
      </c>
      <c r="B38" s="266" t="s">
        <v>1243</v>
      </c>
      <c r="C38" s="265">
        <v>1</v>
      </c>
      <c r="D38" s="266">
        <v>6</v>
      </c>
      <c r="E38" s="266" t="s">
        <v>1251</v>
      </c>
      <c r="F38" s="266" t="s">
        <v>1252</v>
      </c>
      <c r="G38" s="266" t="s">
        <v>1253</v>
      </c>
      <c r="H38" s="266" t="s">
        <v>1191</v>
      </c>
      <c r="I38" s="266">
        <v>3</v>
      </c>
      <c r="J38" s="266" t="s">
        <v>1254</v>
      </c>
      <c r="K38" s="266" t="s">
        <v>526</v>
      </c>
      <c r="L38" s="266" t="s">
        <v>75</v>
      </c>
      <c r="M38" s="256">
        <v>0</v>
      </c>
      <c r="N38" s="256">
        <v>154427.82</v>
      </c>
      <c r="O38" s="256">
        <v>0</v>
      </c>
      <c r="P38" s="256">
        <v>132627.82</v>
      </c>
      <c r="Q38" s="266" t="s">
        <v>1255</v>
      </c>
      <c r="R38" s="266" t="s">
        <v>1256</v>
      </c>
    </row>
    <row r="39" spans="1:19" ht="142.5" customHeight="1" x14ac:dyDescent="0.25">
      <c r="A39" s="266"/>
      <c r="B39" s="266"/>
      <c r="C39" s="265"/>
      <c r="D39" s="266"/>
      <c r="E39" s="266"/>
      <c r="F39" s="266"/>
      <c r="G39" s="266"/>
      <c r="H39" s="266"/>
      <c r="I39" s="266"/>
      <c r="J39" s="266"/>
      <c r="K39" s="266"/>
      <c r="L39" s="266"/>
      <c r="M39" s="256"/>
      <c r="N39" s="256"/>
      <c r="O39" s="256"/>
      <c r="P39" s="256"/>
      <c r="Q39" s="266"/>
      <c r="R39" s="266"/>
    </row>
    <row r="40" spans="1:19" ht="48" customHeight="1" x14ac:dyDescent="0.25">
      <c r="A40" s="266"/>
      <c r="B40" s="266"/>
      <c r="C40" s="265"/>
      <c r="D40" s="266"/>
      <c r="E40" s="266"/>
      <c r="F40" s="266"/>
      <c r="G40" s="266"/>
      <c r="H40" s="72" t="s">
        <v>1257</v>
      </c>
      <c r="I40" s="72">
        <v>800</v>
      </c>
      <c r="J40" s="266"/>
      <c r="K40" s="266"/>
      <c r="L40" s="266"/>
      <c r="M40" s="256"/>
      <c r="N40" s="256"/>
      <c r="O40" s="256"/>
      <c r="P40" s="256"/>
      <c r="Q40" s="266"/>
      <c r="R40" s="266"/>
    </row>
    <row r="41" spans="1:19" ht="95.25" customHeight="1" x14ac:dyDescent="0.25">
      <c r="A41" s="266">
        <v>13</v>
      </c>
      <c r="B41" s="266" t="s">
        <v>92</v>
      </c>
      <c r="C41" s="265">
        <v>1</v>
      </c>
      <c r="D41" s="266">
        <v>6</v>
      </c>
      <c r="E41" s="266" t="s">
        <v>1258</v>
      </c>
      <c r="F41" s="266" t="s">
        <v>1467</v>
      </c>
      <c r="G41" s="266" t="s">
        <v>1259</v>
      </c>
      <c r="H41" s="72" t="s">
        <v>1196</v>
      </c>
      <c r="I41" s="72">
        <v>16</v>
      </c>
      <c r="J41" s="266" t="s">
        <v>1260</v>
      </c>
      <c r="K41" s="266" t="s">
        <v>79</v>
      </c>
      <c r="L41" s="266" t="s">
        <v>79</v>
      </c>
      <c r="M41" s="256">
        <v>87287.14</v>
      </c>
      <c r="N41" s="256">
        <v>36853.78</v>
      </c>
      <c r="O41" s="256">
        <v>72800.5</v>
      </c>
      <c r="P41" s="256">
        <v>22367.14</v>
      </c>
      <c r="Q41" s="266" t="s">
        <v>1261</v>
      </c>
      <c r="R41" s="266" t="s">
        <v>1262</v>
      </c>
    </row>
    <row r="42" spans="1:19" ht="48" customHeight="1" x14ac:dyDescent="0.25">
      <c r="A42" s="266"/>
      <c r="B42" s="266"/>
      <c r="C42" s="265"/>
      <c r="D42" s="266"/>
      <c r="E42" s="266"/>
      <c r="F42" s="266"/>
      <c r="G42" s="266"/>
      <c r="H42" s="72" t="s">
        <v>1198</v>
      </c>
      <c r="I42" s="72">
        <v>176</v>
      </c>
      <c r="J42" s="266"/>
      <c r="K42" s="266"/>
      <c r="L42" s="266"/>
      <c r="M42" s="256"/>
      <c r="N42" s="256"/>
      <c r="O42" s="256"/>
      <c r="P42" s="256"/>
      <c r="Q42" s="266"/>
      <c r="R42" s="266"/>
    </row>
    <row r="43" spans="1:19" s="3" customFormat="1" ht="53.25" customHeight="1" x14ac:dyDescent="0.25">
      <c r="A43" s="266"/>
      <c r="B43" s="266"/>
      <c r="C43" s="265"/>
      <c r="D43" s="266"/>
      <c r="E43" s="266"/>
      <c r="F43" s="266"/>
      <c r="G43" s="266"/>
      <c r="H43" s="72" t="s">
        <v>1468</v>
      </c>
      <c r="I43" s="72" t="s">
        <v>1263</v>
      </c>
      <c r="J43" s="266"/>
      <c r="K43" s="266"/>
      <c r="L43" s="266"/>
      <c r="M43" s="256"/>
      <c r="N43" s="256"/>
      <c r="O43" s="256"/>
      <c r="P43" s="256"/>
      <c r="Q43" s="266"/>
      <c r="R43" s="266"/>
      <c r="S43" s="107"/>
    </row>
    <row r="44" spans="1:19" s="3" customFormat="1" ht="70.5" customHeight="1" x14ac:dyDescent="0.25">
      <c r="A44" s="266"/>
      <c r="B44" s="266"/>
      <c r="C44" s="265"/>
      <c r="D44" s="266"/>
      <c r="E44" s="266"/>
      <c r="F44" s="266"/>
      <c r="G44" s="266"/>
      <c r="H44" s="72" t="s">
        <v>1469</v>
      </c>
      <c r="I44" s="72" t="s">
        <v>1264</v>
      </c>
      <c r="J44" s="266"/>
      <c r="K44" s="266"/>
      <c r="L44" s="266"/>
      <c r="M44" s="256"/>
      <c r="N44" s="256"/>
      <c r="O44" s="256"/>
      <c r="P44" s="256"/>
      <c r="Q44" s="266"/>
      <c r="R44" s="266"/>
    </row>
    <row r="45" spans="1:19" s="3" customFormat="1" ht="39" customHeight="1" x14ac:dyDescent="0.25">
      <c r="A45" s="266">
        <v>14</v>
      </c>
      <c r="B45" s="266" t="s">
        <v>1243</v>
      </c>
      <c r="C45" s="265">
        <v>1</v>
      </c>
      <c r="D45" s="266">
        <v>13</v>
      </c>
      <c r="E45" s="266" t="s">
        <v>1265</v>
      </c>
      <c r="F45" s="266" t="s">
        <v>1266</v>
      </c>
      <c r="G45" s="266" t="s">
        <v>1267</v>
      </c>
      <c r="H45" s="266" t="s">
        <v>1268</v>
      </c>
      <c r="I45" s="266">
        <v>12</v>
      </c>
      <c r="J45" s="266" t="s">
        <v>1269</v>
      </c>
      <c r="K45" s="266" t="s">
        <v>75</v>
      </c>
      <c r="L45" s="266" t="s">
        <v>1248</v>
      </c>
      <c r="M45" s="256">
        <v>458220</v>
      </c>
      <c r="N45" s="256">
        <v>0</v>
      </c>
      <c r="O45" s="256">
        <v>458220</v>
      </c>
      <c r="P45" s="256">
        <v>0</v>
      </c>
      <c r="Q45" s="266" t="s">
        <v>1270</v>
      </c>
      <c r="R45" s="266" t="s">
        <v>1271</v>
      </c>
      <c r="S45" s="107"/>
    </row>
    <row r="46" spans="1:19" s="3" customFormat="1" ht="25.5" hidden="1" customHeight="1" x14ac:dyDescent="0.25">
      <c r="A46" s="266"/>
      <c r="B46" s="266"/>
      <c r="C46" s="265"/>
      <c r="D46" s="266"/>
      <c r="E46" s="266"/>
      <c r="F46" s="266"/>
      <c r="G46" s="266"/>
      <c r="H46" s="266"/>
      <c r="I46" s="266"/>
      <c r="J46" s="266"/>
      <c r="K46" s="266"/>
      <c r="L46" s="266"/>
      <c r="M46" s="256"/>
      <c r="N46" s="256"/>
      <c r="O46" s="256"/>
      <c r="P46" s="256"/>
      <c r="Q46" s="266"/>
      <c r="R46" s="266"/>
    </row>
    <row r="47" spans="1:19" s="3" customFormat="1" ht="88.5" customHeight="1" x14ac:dyDescent="0.25">
      <c r="A47" s="266"/>
      <c r="B47" s="266"/>
      <c r="C47" s="265"/>
      <c r="D47" s="266"/>
      <c r="E47" s="266"/>
      <c r="F47" s="266"/>
      <c r="G47" s="266"/>
      <c r="H47" s="72" t="s">
        <v>1272</v>
      </c>
      <c r="I47" s="72">
        <v>1</v>
      </c>
      <c r="J47" s="266"/>
      <c r="K47" s="266"/>
      <c r="L47" s="266"/>
      <c r="M47" s="256"/>
      <c r="N47" s="256"/>
      <c r="O47" s="256"/>
      <c r="P47" s="256"/>
      <c r="Q47" s="266"/>
      <c r="R47" s="266"/>
    </row>
    <row r="48" spans="1:19" s="3" customFormat="1" ht="327.75" customHeight="1" x14ac:dyDescent="0.25">
      <c r="A48" s="266"/>
      <c r="B48" s="266"/>
      <c r="C48" s="265"/>
      <c r="D48" s="266"/>
      <c r="E48" s="266"/>
      <c r="F48" s="266"/>
      <c r="G48" s="266"/>
      <c r="H48" s="72" t="s">
        <v>1273</v>
      </c>
      <c r="I48" s="72" t="s">
        <v>1274</v>
      </c>
      <c r="J48" s="266"/>
      <c r="K48" s="266"/>
      <c r="L48" s="266"/>
      <c r="M48" s="256"/>
      <c r="N48" s="256"/>
      <c r="O48" s="256"/>
      <c r="P48" s="256"/>
      <c r="Q48" s="266"/>
      <c r="R48" s="266"/>
      <c r="S48" s="107"/>
    </row>
    <row r="49" spans="1:19" s="3" customFormat="1" ht="65.25" customHeight="1" x14ac:dyDescent="0.25">
      <c r="A49" s="265">
        <v>15</v>
      </c>
      <c r="B49" s="265" t="s">
        <v>58</v>
      </c>
      <c r="C49" s="265">
        <v>1</v>
      </c>
      <c r="D49" s="266">
        <v>6</v>
      </c>
      <c r="E49" s="266" t="s">
        <v>1275</v>
      </c>
      <c r="F49" s="266" t="s">
        <v>1470</v>
      </c>
      <c r="G49" s="266" t="s">
        <v>1471</v>
      </c>
      <c r="H49" s="72" t="s">
        <v>88</v>
      </c>
      <c r="I49" s="206" t="s">
        <v>812</v>
      </c>
      <c r="J49" s="266" t="s">
        <v>1276</v>
      </c>
      <c r="K49" s="391"/>
      <c r="L49" s="391" t="s">
        <v>971</v>
      </c>
      <c r="M49" s="267"/>
      <c r="N49" s="267">
        <v>368464.95</v>
      </c>
      <c r="O49" s="267"/>
      <c r="P49" s="267">
        <v>365539.95</v>
      </c>
      <c r="Q49" s="266" t="s">
        <v>1277</v>
      </c>
      <c r="R49" s="266" t="s">
        <v>1278</v>
      </c>
      <c r="S49" s="108"/>
    </row>
    <row r="50" spans="1:19" s="3" customFormat="1" ht="72" customHeight="1" x14ac:dyDescent="0.25">
      <c r="A50" s="265"/>
      <c r="B50" s="265"/>
      <c r="C50" s="265"/>
      <c r="D50" s="265"/>
      <c r="E50" s="265"/>
      <c r="F50" s="265"/>
      <c r="G50" s="265"/>
      <c r="H50" s="72" t="s">
        <v>557</v>
      </c>
      <c r="I50" s="206" t="s">
        <v>435</v>
      </c>
      <c r="J50" s="265"/>
      <c r="K50" s="265"/>
      <c r="L50" s="265"/>
      <c r="M50" s="267"/>
      <c r="N50" s="267"/>
      <c r="O50" s="267"/>
      <c r="P50" s="267"/>
      <c r="Q50" s="265"/>
      <c r="R50" s="265"/>
    </row>
    <row r="51" spans="1:19" s="3" customFormat="1" ht="42" customHeight="1" x14ac:dyDescent="0.25">
      <c r="A51" s="265"/>
      <c r="B51" s="265"/>
      <c r="C51" s="265"/>
      <c r="D51" s="265"/>
      <c r="E51" s="265"/>
      <c r="F51" s="265"/>
      <c r="G51" s="265"/>
      <c r="H51" s="8" t="s">
        <v>1191</v>
      </c>
      <c r="I51" s="8">
        <v>1</v>
      </c>
      <c r="J51" s="265"/>
      <c r="K51" s="265"/>
      <c r="L51" s="265"/>
      <c r="M51" s="267"/>
      <c r="N51" s="267"/>
      <c r="O51" s="267"/>
      <c r="P51" s="267"/>
      <c r="Q51" s="265"/>
      <c r="R51" s="265"/>
    </row>
    <row r="52" spans="1:19" s="3" customFormat="1" ht="189.75" customHeight="1" x14ac:dyDescent="0.25">
      <c r="A52" s="265"/>
      <c r="B52" s="265"/>
      <c r="C52" s="265"/>
      <c r="D52" s="265"/>
      <c r="E52" s="265"/>
      <c r="F52" s="265"/>
      <c r="G52" s="265"/>
      <c r="H52" s="8" t="s">
        <v>926</v>
      </c>
      <c r="I52" s="8">
        <v>100</v>
      </c>
      <c r="J52" s="265"/>
      <c r="K52" s="265"/>
      <c r="L52" s="265"/>
      <c r="M52" s="267"/>
      <c r="N52" s="267"/>
      <c r="O52" s="267"/>
      <c r="P52" s="267"/>
      <c r="Q52" s="265"/>
      <c r="R52" s="265"/>
      <c r="S52" s="107"/>
    </row>
    <row r="53" spans="1:19" ht="72" customHeight="1" x14ac:dyDescent="0.25">
      <c r="A53" s="265"/>
      <c r="B53" s="265"/>
      <c r="C53" s="265"/>
      <c r="D53" s="265"/>
      <c r="E53" s="265"/>
      <c r="F53" s="265"/>
      <c r="G53" s="265"/>
      <c r="H53" s="72" t="s">
        <v>1279</v>
      </c>
      <c r="I53" s="8">
        <v>300</v>
      </c>
      <c r="J53" s="265"/>
      <c r="K53" s="265"/>
      <c r="L53" s="265"/>
      <c r="M53" s="267"/>
      <c r="N53" s="267"/>
      <c r="O53" s="267"/>
      <c r="P53" s="267"/>
      <c r="Q53" s="265"/>
      <c r="R53" s="265"/>
    </row>
    <row r="54" spans="1:19" x14ac:dyDescent="0.25">
      <c r="A54" s="266">
        <v>16</v>
      </c>
      <c r="B54" s="530" t="s">
        <v>92</v>
      </c>
      <c r="C54" s="266">
        <v>1.3</v>
      </c>
      <c r="D54" s="266">
        <v>13</v>
      </c>
      <c r="E54" s="266" t="s">
        <v>1280</v>
      </c>
      <c r="F54" s="266" t="s">
        <v>1281</v>
      </c>
      <c r="G54" s="266" t="s">
        <v>1282</v>
      </c>
      <c r="H54" s="72" t="s">
        <v>1210</v>
      </c>
      <c r="I54" s="8">
        <v>4</v>
      </c>
      <c r="J54" s="266" t="s">
        <v>1283</v>
      </c>
      <c r="K54" s="266"/>
      <c r="L54" s="266" t="s">
        <v>932</v>
      </c>
      <c r="M54" s="257"/>
      <c r="N54" s="267">
        <v>71874.13</v>
      </c>
      <c r="O54" s="257"/>
      <c r="P54" s="267">
        <v>53314.13</v>
      </c>
      <c r="Q54" s="266" t="s">
        <v>1284</v>
      </c>
      <c r="R54" s="266" t="s">
        <v>1285</v>
      </c>
    </row>
    <row r="55" spans="1:19" x14ac:dyDescent="0.25">
      <c r="A55" s="266"/>
      <c r="B55" s="530"/>
      <c r="C55" s="266"/>
      <c r="D55" s="266"/>
      <c r="E55" s="266"/>
      <c r="F55" s="266"/>
      <c r="G55" s="265"/>
      <c r="H55" s="8" t="s">
        <v>926</v>
      </c>
      <c r="I55" s="8">
        <v>40</v>
      </c>
      <c r="J55" s="266"/>
      <c r="K55" s="266"/>
      <c r="L55" s="266"/>
      <c r="M55" s="257"/>
      <c r="N55" s="267"/>
      <c r="O55" s="257"/>
      <c r="P55" s="267"/>
      <c r="Q55" s="266"/>
      <c r="R55" s="266"/>
    </row>
    <row r="56" spans="1:19" s="3" customFormat="1" ht="87.75" customHeight="1" x14ac:dyDescent="0.25">
      <c r="A56" s="266"/>
      <c r="B56" s="530"/>
      <c r="C56" s="266"/>
      <c r="D56" s="266"/>
      <c r="E56" s="266"/>
      <c r="F56" s="266"/>
      <c r="G56" s="265"/>
      <c r="H56" s="72" t="s">
        <v>1279</v>
      </c>
      <c r="I56" s="8">
        <v>40</v>
      </c>
      <c r="J56" s="266"/>
      <c r="K56" s="266"/>
      <c r="L56" s="266"/>
      <c r="M56" s="257"/>
      <c r="N56" s="267"/>
      <c r="O56" s="257"/>
      <c r="P56" s="267"/>
      <c r="Q56" s="266"/>
      <c r="R56" s="266"/>
    </row>
    <row r="57" spans="1:19" ht="105" customHeight="1" x14ac:dyDescent="0.25">
      <c r="A57" s="266"/>
      <c r="B57" s="530"/>
      <c r="C57" s="266"/>
      <c r="D57" s="266"/>
      <c r="E57" s="266"/>
      <c r="F57" s="266"/>
      <c r="G57" s="265"/>
      <c r="H57" s="72" t="s">
        <v>1286</v>
      </c>
      <c r="I57" s="8">
        <v>1</v>
      </c>
      <c r="J57" s="266"/>
      <c r="K57" s="266"/>
      <c r="L57" s="266"/>
      <c r="M57" s="257"/>
      <c r="N57" s="267"/>
      <c r="O57" s="257"/>
      <c r="P57" s="267"/>
      <c r="Q57" s="266"/>
      <c r="R57" s="266"/>
    </row>
    <row r="58" spans="1:19" ht="54.75" customHeight="1" x14ac:dyDescent="0.25">
      <c r="A58" s="265">
        <v>17</v>
      </c>
      <c r="B58" s="265" t="s">
        <v>58</v>
      </c>
      <c r="C58" s="265">
        <v>1</v>
      </c>
      <c r="D58" s="266">
        <v>6</v>
      </c>
      <c r="E58" s="266" t="s">
        <v>1287</v>
      </c>
      <c r="F58" s="266" t="s">
        <v>1288</v>
      </c>
      <c r="G58" s="266" t="s">
        <v>1471</v>
      </c>
      <c r="H58" s="72" t="s">
        <v>88</v>
      </c>
      <c r="I58" s="206" t="s">
        <v>282</v>
      </c>
      <c r="J58" s="266" t="s">
        <v>1289</v>
      </c>
      <c r="K58" s="391"/>
      <c r="L58" s="391" t="s">
        <v>971</v>
      </c>
      <c r="M58" s="267"/>
      <c r="N58" s="267">
        <v>249747</v>
      </c>
      <c r="O58" s="267"/>
      <c r="P58" s="267">
        <v>246822</v>
      </c>
      <c r="Q58" s="266" t="s">
        <v>1277</v>
      </c>
      <c r="R58" s="266" t="s">
        <v>1278</v>
      </c>
    </row>
    <row r="59" spans="1:19" ht="144" customHeight="1" x14ac:dyDescent="0.25">
      <c r="A59" s="265"/>
      <c r="B59" s="265"/>
      <c r="C59" s="265"/>
      <c r="D59" s="265"/>
      <c r="E59" s="265"/>
      <c r="F59" s="265"/>
      <c r="G59" s="265"/>
      <c r="H59" s="72" t="s">
        <v>557</v>
      </c>
      <c r="I59" s="206" t="s">
        <v>1290</v>
      </c>
      <c r="J59" s="265"/>
      <c r="K59" s="265"/>
      <c r="L59" s="265"/>
      <c r="M59" s="267"/>
      <c r="N59" s="267"/>
      <c r="O59" s="267"/>
      <c r="P59" s="267"/>
      <c r="Q59" s="265"/>
      <c r="R59" s="265"/>
      <c r="S59" s="2"/>
    </row>
    <row r="60" spans="1:19" ht="45.75" customHeight="1" x14ac:dyDescent="0.25">
      <c r="A60" s="265"/>
      <c r="B60" s="265"/>
      <c r="C60" s="265"/>
      <c r="D60" s="265"/>
      <c r="E60" s="265"/>
      <c r="F60" s="265"/>
      <c r="G60" s="265"/>
      <c r="H60" s="8" t="s">
        <v>1191</v>
      </c>
      <c r="I60" s="8">
        <v>1</v>
      </c>
      <c r="J60" s="265"/>
      <c r="K60" s="265"/>
      <c r="L60" s="265"/>
      <c r="M60" s="267"/>
      <c r="N60" s="267"/>
      <c r="O60" s="267"/>
      <c r="P60" s="267"/>
      <c r="Q60" s="265"/>
      <c r="R60" s="265"/>
    </row>
    <row r="61" spans="1:19" ht="32.25" customHeight="1" x14ac:dyDescent="0.25">
      <c r="A61" s="265"/>
      <c r="B61" s="265"/>
      <c r="C61" s="265"/>
      <c r="D61" s="265"/>
      <c r="E61" s="265"/>
      <c r="F61" s="265"/>
      <c r="G61" s="265"/>
      <c r="H61" s="8" t="s">
        <v>926</v>
      </c>
      <c r="I61" s="8">
        <v>80</v>
      </c>
      <c r="J61" s="265"/>
      <c r="K61" s="265"/>
      <c r="L61" s="265"/>
      <c r="M61" s="267"/>
      <c r="N61" s="267"/>
      <c r="O61" s="267"/>
      <c r="P61" s="267"/>
      <c r="Q61" s="265"/>
      <c r="R61" s="265"/>
    </row>
    <row r="62" spans="1:19" ht="37.5" customHeight="1" x14ac:dyDescent="0.25">
      <c r="A62" s="265"/>
      <c r="B62" s="265"/>
      <c r="C62" s="265"/>
      <c r="D62" s="265"/>
      <c r="E62" s="265"/>
      <c r="F62" s="265"/>
      <c r="G62" s="265"/>
      <c r="H62" s="72" t="s">
        <v>1279</v>
      </c>
      <c r="I62" s="8">
        <v>200</v>
      </c>
      <c r="J62" s="265"/>
      <c r="K62" s="265"/>
      <c r="L62" s="265"/>
      <c r="M62" s="267"/>
      <c r="N62" s="267"/>
      <c r="O62" s="267"/>
      <c r="P62" s="267"/>
      <c r="Q62" s="265"/>
      <c r="R62" s="265"/>
      <c r="S62" s="2"/>
    </row>
    <row r="63" spans="1:19" ht="39.75" customHeight="1" x14ac:dyDescent="0.25">
      <c r="A63" s="265">
        <v>18</v>
      </c>
      <c r="B63" s="265" t="s">
        <v>92</v>
      </c>
      <c r="C63" s="265">
        <v>1</v>
      </c>
      <c r="D63" s="265">
        <v>13</v>
      </c>
      <c r="E63" s="265" t="s">
        <v>1291</v>
      </c>
      <c r="F63" s="266" t="s">
        <v>1292</v>
      </c>
      <c r="G63" s="266" t="s">
        <v>1293</v>
      </c>
      <c r="H63" s="8" t="s">
        <v>1294</v>
      </c>
      <c r="I63" s="8">
        <v>15</v>
      </c>
      <c r="J63" s="266" t="s">
        <v>1295</v>
      </c>
      <c r="K63" s="265"/>
      <c r="L63" s="265" t="s">
        <v>1007</v>
      </c>
      <c r="M63" s="256"/>
      <c r="N63" s="256">
        <v>260295.31</v>
      </c>
      <c r="O63" s="256"/>
      <c r="P63" s="256">
        <v>260295.31</v>
      </c>
      <c r="Q63" s="266" t="s">
        <v>1296</v>
      </c>
      <c r="R63" s="266" t="s">
        <v>1297</v>
      </c>
      <c r="S63" s="2"/>
    </row>
    <row r="64" spans="1:19" ht="291" customHeight="1" x14ac:dyDescent="0.25">
      <c r="A64" s="265"/>
      <c r="B64" s="265"/>
      <c r="C64" s="265"/>
      <c r="D64" s="265"/>
      <c r="E64" s="265"/>
      <c r="F64" s="265"/>
      <c r="G64" s="265"/>
      <c r="H64" s="8" t="s">
        <v>1472</v>
      </c>
      <c r="I64" s="8">
        <v>15</v>
      </c>
      <c r="J64" s="265"/>
      <c r="K64" s="265"/>
      <c r="L64" s="265"/>
      <c r="M64" s="256"/>
      <c r="N64" s="256"/>
      <c r="O64" s="256"/>
      <c r="P64" s="256"/>
      <c r="Q64" s="266"/>
      <c r="R64" s="266"/>
      <c r="S64" s="2"/>
    </row>
    <row r="65" spans="1:19" ht="40.5" customHeight="1" x14ac:dyDescent="0.25">
      <c r="A65" s="265">
        <v>19</v>
      </c>
      <c r="B65" s="265" t="s">
        <v>80</v>
      </c>
      <c r="C65" s="265">
        <v>1</v>
      </c>
      <c r="D65" s="265">
        <v>6</v>
      </c>
      <c r="E65" s="266" t="s">
        <v>1298</v>
      </c>
      <c r="F65" s="266" t="s">
        <v>1299</v>
      </c>
      <c r="G65" s="266" t="s">
        <v>1300</v>
      </c>
      <c r="H65" s="8" t="s">
        <v>101</v>
      </c>
      <c r="I65" s="8">
        <v>15</v>
      </c>
      <c r="J65" s="266" t="s">
        <v>1301</v>
      </c>
      <c r="K65" s="265" t="s">
        <v>1302</v>
      </c>
      <c r="L65" s="265"/>
      <c r="M65" s="267">
        <v>174362.56</v>
      </c>
      <c r="N65" s="267"/>
      <c r="O65" s="267">
        <v>144372.56</v>
      </c>
      <c r="P65" s="257"/>
      <c r="Q65" s="266" t="s">
        <v>1303</v>
      </c>
      <c r="R65" s="266" t="s">
        <v>1304</v>
      </c>
    </row>
    <row r="66" spans="1:19" ht="323.25" customHeight="1" x14ac:dyDescent="0.25">
      <c r="A66" s="265"/>
      <c r="B66" s="265"/>
      <c r="C66" s="265"/>
      <c r="D66" s="265"/>
      <c r="E66" s="265"/>
      <c r="F66" s="265"/>
      <c r="G66" s="265"/>
      <c r="H66" s="8" t="s">
        <v>926</v>
      </c>
      <c r="I66" s="8">
        <v>50</v>
      </c>
      <c r="J66" s="265"/>
      <c r="K66" s="265"/>
      <c r="L66" s="265"/>
      <c r="M66" s="267"/>
      <c r="N66" s="267"/>
      <c r="O66" s="267"/>
      <c r="P66" s="257"/>
      <c r="Q66" s="266"/>
      <c r="R66" s="265"/>
      <c r="S66" s="2"/>
    </row>
    <row r="67" spans="1:19" ht="139.5" customHeight="1" x14ac:dyDescent="0.25">
      <c r="A67" s="265">
        <v>20</v>
      </c>
      <c r="B67" s="265">
        <v>6</v>
      </c>
      <c r="C67" s="265">
        <v>5</v>
      </c>
      <c r="D67" s="266">
        <v>4</v>
      </c>
      <c r="E67" s="266" t="s">
        <v>1305</v>
      </c>
      <c r="F67" s="266" t="s">
        <v>1306</v>
      </c>
      <c r="G67" s="266" t="s">
        <v>455</v>
      </c>
      <c r="H67" s="72" t="s">
        <v>88</v>
      </c>
      <c r="I67" s="206" t="s">
        <v>282</v>
      </c>
      <c r="J67" s="266" t="s">
        <v>1307</v>
      </c>
      <c r="K67" s="391"/>
      <c r="L67" s="391" t="s">
        <v>1308</v>
      </c>
      <c r="M67" s="267"/>
      <c r="N67" s="267">
        <v>125995</v>
      </c>
      <c r="O67" s="267"/>
      <c r="P67" s="267">
        <v>125695</v>
      </c>
      <c r="Q67" s="266" t="s">
        <v>1309</v>
      </c>
      <c r="R67" s="266" t="s">
        <v>1473</v>
      </c>
      <c r="S67" s="2"/>
    </row>
    <row r="68" spans="1:19" ht="246.75" customHeight="1" x14ac:dyDescent="0.25">
      <c r="A68" s="265"/>
      <c r="B68" s="265"/>
      <c r="C68" s="265"/>
      <c r="D68" s="266"/>
      <c r="E68" s="266"/>
      <c r="F68" s="266"/>
      <c r="G68" s="266"/>
      <c r="H68" s="72" t="s">
        <v>557</v>
      </c>
      <c r="I68" s="206" t="s">
        <v>1011</v>
      </c>
      <c r="J68" s="266"/>
      <c r="K68" s="391"/>
      <c r="L68" s="391"/>
      <c r="M68" s="267"/>
      <c r="N68" s="267"/>
      <c r="O68" s="267"/>
      <c r="P68" s="267"/>
      <c r="Q68" s="266"/>
      <c r="R68" s="266"/>
      <c r="S68" s="2"/>
    </row>
    <row r="69" spans="1:19" s="3" customFormat="1" ht="30" x14ac:dyDescent="0.25">
      <c r="A69" s="265">
        <v>21</v>
      </c>
      <c r="B69" s="265">
        <v>2</v>
      </c>
      <c r="C69" s="265">
        <v>1</v>
      </c>
      <c r="D69" s="266">
        <v>9</v>
      </c>
      <c r="E69" s="266" t="s">
        <v>1310</v>
      </c>
      <c r="F69" s="266" t="s">
        <v>1311</v>
      </c>
      <c r="G69" s="266" t="s">
        <v>455</v>
      </c>
      <c r="H69" s="72" t="s">
        <v>88</v>
      </c>
      <c r="I69" s="206" t="s">
        <v>403</v>
      </c>
      <c r="J69" s="266" t="s">
        <v>1312</v>
      </c>
      <c r="K69" s="391" t="s">
        <v>526</v>
      </c>
      <c r="L69" s="391" t="s">
        <v>1313</v>
      </c>
      <c r="M69" s="267">
        <v>0</v>
      </c>
      <c r="N69" s="267">
        <v>112288.8</v>
      </c>
      <c r="O69" s="267">
        <v>0</v>
      </c>
      <c r="P69" s="267">
        <v>89938.8</v>
      </c>
      <c r="Q69" s="266" t="s">
        <v>1255</v>
      </c>
      <c r="R69" s="266" t="s">
        <v>1314</v>
      </c>
    </row>
    <row r="70" spans="1:19" ht="342" customHeight="1" x14ac:dyDescent="0.25">
      <c r="A70" s="265"/>
      <c r="B70" s="265"/>
      <c r="C70" s="265"/>
      <c r="D70" s="266"/>
      <c r="E70" s="266"/>
      <c r="F70" s="266"/>
      <c r="G70" s="266"/>
      <c r="H70" s="72" t="s">
        <v>557</v>
      </c>
      <c r="I70" s="206" t="s">
        <v>1315</v>
      </c>
      <c r="J70" s="266"/>
      <c r="K70" s="391"/>
      <c r="L70" s="391"/>
      <c r="M70" s="267"/>
      <c r="N70" s="267"/>
      <c r="O70" s="267"/>
      <c r="P70" s="267"/>
      <c r="Q70" s="266"/>
      <c r="R70" s="266"/>
      <c r="S70" s="2"/>
    </row>
    <row r="71" spans="1:19" x14ac:dyDescent="0.25">
      <c r="A71" s="265">
        <v>22</v>
      </c>
      <c r="B71" s="265">
        <v>2</v>
      </c>
      <c r="C71" s="265">
        <v>1</v>
      </c>
      <c r="D71" s="266">
        <v>6</v>
      </c>
      <c r="E71" s="266" t="s">
        <v>1316</v>
      </c>
      <c r="F71" s="266" t="s">
        <v>1317</v>
      </c>
      <c r="G71" s="266" t="s">
        <v>1318</v>
      </c>
      <c r="H71" s="72" t="s">
        <v>1319</v>
      </c>
      <c r="I71" s="206" t="s">
        <v>941</v>
      </c>
      <c r="J71" s="266" t="s">
        <v>1823</v>
      </c>
      <c r="K71" s="391" t="s">
        <v>1302</v>
      </c>
      <c r="L71" s="391" t="s">
        <v>1313</v>
      </c>
      <c r="M71" s="267">
        <v>384858.74</v>
      </c>
      <c r="N71" s="267">
        <v>384858.74</v>
      </c>
      <c r="O71" s="267">
        <v>347966.04</v>
      </c>
      <c r="P71" s="267">
        <v>347966.04</v>
      </c>
      <c r="Q71" s="266" t="s">
        <v>1320</v>
      </c>
      <c r="R71" s="266" t="s">
        <v>1321</v>
      </c>
      <c r="S71" s="2"/>
    </row>
    <row r="72" spans="1:19" ht="45.75" customHeight="1" x14ac:dyDescent="0.25">
      <c r="A72" s="265"/>
      <c r="B72" s="265"/>
      <c r="C72" s="265"/>
      <c r="D72" s="266"/>
      <c r="E72" s="266"/>
      <c r="F72" s="266"/>
      <c r="G72" s="266"/>
      <c r="H72" s="72" t="s">
        <v>557</v>
      </c>
      <c r="I72" s="206" t="s">
        <v>1326</v>
      </c>
      <c r="J72" s="266"/>
      <c r="K72" s="391"/>
      <c r="L72" s="391"/>
      <c r="M72" s="267"/>
      <c r="N72" s="267"/>
      <c r="O72" s="267"/>
      <c r="P72" s="267"/>
      <c r="Q72" s="266"/>
      <c r="R72" s="266"/>
      <c r="S72" s="2"/>
    </row>
    <row r="73" spans="1:19" ht="30" x14ac:dyDescent="0.25">
      <c r="A73" s="265"/>
      <c r="B73" s="265"/>
      <c r="C73" s="265"/>
      <c r="D73" s="266"/>
      <c r="E73" s="266"/>
      <c r="F73" s="266"/>
      <c r="G73" s="266"/>
      <c r="H73" s="72" t="s">
        <v>1322</v>
      </c>
      <c r="I73" s="206" t="s">
        <v>941</v>
      </c>
      <c r="J73" s="266"/>
      <c r="K73" s="391"/>
      <c r="L73" s="391"/>
      <c r="M73" s="267"/>
      <c r="N73" s="267"/>
      <c r="O73" s="267"/>
      <c r="P73" s="267"/>
      <c r="Q73" s="266"/>
      <c r="R73" s="266"/>
      <c r="S73" s="2"/>
    </row>
    <row r="74" spans="1:19" x14ac:dyDescent="0.25">
      <c r="A74" s="265"/>
      <c r="B74" s="265"/>
      <c r="C74" s="265"/>
      <c r="D74" s="266"/>
      <c r="E74" s="266"/>
      <c r="F74" s="266"/>
      <c r="G74" s="266"/>
      <c r="H74" s="72" t="s">
        <v>83</v>
      </c>
      <c r="I74" s="206" t="s">
        <v>941</v>
      </c>
      <c r="J74" s="266"/>
      <c r="K74" s="391"/>
      <c r="L74" s="391"/>
      <c r="M74" s="267"/>
      <c r="N74" s="267"/>
      <c r="O74" s="267"/>
      <c r="P74" s="267"/>
      <c r="Q74" s="266"/>
      <c r="R74" s="266"/>
    </row>
    <row r="75" spans="1:19" ht="156.75" customHeight="1" x14ac:dyDescent="0.25">
      <c r="A75" s="265"/>
      <c r="B75" s="265"/>
      <c r="C75" s="265"/>
      <c r="D75" s="266"/>
      <c r="E75" s="266"/>
      <c r="F75" s="266"/>
      <c r="G75" s="266"/>
      <c r="H75" s="72" t="s">
        <v>557</v>
      </c>
      <c r="I75" s="206" t="s">
        <v>1323</v>
      </c>
      <c r="J75" s="266"/>
      <c r="K75" s="391"/>
      <c r="L75" s="391"/>
      <c r="M75" s="267"/>
      <c r="N75" s="267"/>
      <c r="O75" s="267"/>
      <c r="P75" s="267"/>
      <c r="Q75" s="266"/>
      <c r="R75" s="266"/>
    </row>
    <row r="76" spans="1:19" ht="30" x14ac:dyDescent="0.25">
      <c r="A76" s="265"/>
      <c r="B76" s="265"/>
      <c r="C76" s="265"/>
      <c r="D76" s="266"/>
      <c r="E76" s="266"/>
      <c r="F76" s="266"/>
      <c r="G76" s="266"/>
      <c r="H76" s="72" t="s">
        <v>573</v>
      </c>
      <c r="I76" s="206" t="s">
        <v>1324</v>
      </c>
      <c r="J76" s="266"/>
      <c r="K76" s="391"/>
      <c r="L76" s="391"/>
      <c r="M76" s="267"/>
      <c r="N76" s="267"/>
      <c r="O76" s="267"/>
      <c r="P76" s="267"/>
      <c r="Q76" s="266"/>
      <c r="R76" s="266"/>
    </row>
    <row r="77" spans="1:19" ht="30" x14ac:dyDescent="0.25">
      <c r="A77" s="265"/>
      <c r="B77" s="265"/>
      <c r="C77" s="265"/>
      <c r="D77" s="266"/>
      <c r="E77" s="266"/>
      <c r="F77" s="266"/>
      <c r="G77" s="266"/>
      <c r="H77" s="72" t="s">
        <v>1325</v>
      </c>
      <c r="I77" s="206" t="s">
        <v>927</v>
      </c>
      <c r="J77" s="266"/>
      <c r="K77" s="391"/>
      <c r="L77" s="391"/>
      <c r="M77" s="267"/>
      <c r="N77" s="267"/>
      <c r="O77" s="267"/>
      <c r="P77" s="267"/>
      <c r="Q77" s="266"/>
      <c r="R77" s="266"/>
    </row>
    <row r="78" spans="1:19" ht="67.5" customHeight="1" x14ac:dyDescent="0.25">
      <c r="A78" s="265">
        <v>23</v>
      </c>
      <c r="B78" s="265">
        <v>3</v>
      </c>
      <c r="C78" s="265">
        <v>1</v>
      </c>
      <c r="D78" s="266">
        <v>6</v>
      </c>
      <c r="E78" s="266" t="s">
        <v>1327</v>
      </c>
      <c r="F78" s="266" t="s">
        <v>1328</v>
      </c>
      <c r="G78" s="266" t="s">
        <v>1329</v>
      </c>
      <c r="H78" s="72" t="s">
        <v>568</v>
      </c>
      <c r="I78" s="206" t="s">
        <v>282</v>
      </c>
      <c r="J78" s="266" t="s">
        <v>1330</v>
      </c>
      <c r="K78" s="391" t="s">
        <v>245</v>
      </c>
      <c r="L78" s="391" t="s">
        <v>1313</v>
      </c>
      <c r="M78" s="267">
        <v>1583</v>
      </c>
      <c r="N78" s="267">
        <v>140994</v>
      </c>
      <c r="O78" s="267">
        <v>224</v>
      </c>
      <c r="P78" s="267">
        <v>140994</v>
      </c>
      <c r="Q78" s="266" t="s">
        <v>1331</v>
      </c>
      <c r="R78" s="266" t="s">
        <v>1332</v>
      </c>
      <c r="S78" s="2"/>
    </row>
    <row r="79" spans="1:19" ht="38.25" customHeight="1" x14ac:dyDescent="0.25">
      <c r="A79" s="265"/>
      <c r="B79" s="265"/>
      <c r="C79" s="265"/>
      <c r="D79" s="266"/>
      <c r="E79" s="266"/>
      <c r="F79" s="266"/>
      <c r="G79" s="266"/>
      <c r="H79" s="72" t="s">
        <v>557</v>
      </c>
      <c r="I79" s="206" t="s">
        <v>1333</v>
      </c>
      <c r="J79" s="266"/>
      <c r="K79" s="391"/>
      <c r="L79" s="391"/>
      <c r="M79" s="267"/>
      <c r="N79" s="267"/>
      <c r="O79" s="267"/>
      <c r="P79" s="267"/>
      <c r="Q79" s="266"/>
      <c r="R79" s="266"/>
      <c r="S79" s="2"/>
    </row>
    <row r="80" spans="1:19" ht="30" x14ac:dyDescent="0.25">
      <c r="A80" s="265"/>
      <c r="B80" s="265"/>
      <c r="C80" s="265"/>
      <c r="D80" s="266"/>
      <c r="E80" s="266"/>
      <c r="F80" s="266"/>
      <c r="G80" s="266"/>
      <c r="H80" s="72" t="s">
        <v>88</v>
      </c>
      <c r="I80" s="206" t="s">
        <v>282</v>
      </c>
      <c r="J80" s="266"/>
      <c r="K80" s="391"/>
      <c r="L80" s="391"/>
      <c r="M80" s="267"/>
      <c r="N80" s="267"/>
      <c r="O80" s="267"/>
      <c r="P80" s="267"/>
      <c r="Q80" s="266"/>
      <c r="R80" s="266"/>
      <c r="S80" s="2"/>
    </row>
    <row r="81" spans="1:19" ht="50.25" customHeight="1" x14ac:dyDescent="0.25">
      <c r="A81" s="265"/>
      <c r="B81" s="265"/>
      <c r="C81" s="265"/>
      <c r="D81" s="266"/>
      <c r="E81" s="266"/>
      <c r="F81" s="266"/>
      <c r="G81" s="266"/>
      <c r="H81" s="72" t="s">
        <v>557</v>
      </c>
      <c r="I81" s="206" t="s">
        <v>1333</v>
      </c>
      <c r="J81" s="266"/>
      <c r="K81" s="391"/>
      <c r="L81" s="391"/>
      <c r="M81" s="267"/>
      <c r="N81" s="267"/>
      <c r="O81" s="267"/>
      <c r="P81" s="267"/>
      <c r="Q81" s="266"/>
      <c r="R81" s="266"/>
    </row>
    <row r="82" spans="1:19" ht="187.5" customHeight="1" x14ac:dyDescent="0.25">
      <c r="A82" s="8">
        <v>24</v>
      </c>
      <c r="B82" s="8">
        <v>1</v>
      </c>
      <c r="C82" s="8">
        <v>1</v>
      </c>
      <c r="D82" s="8">
        <v>6</v>
      </c>
      <c r="E82" s="72" t="s">
        <v>1334</v>
      </c>
      <c r="F82" s="72" t="s">
        <v>1335</v>
      </c>
      <c r="G82" s="72" t="s">
        <v>87</v>
      </c>
      <c r="H82" s="72" t="s">
        <v>167</v>
      </c>
      <c r="I82" s="8">
        <v>20</v>
      </c>
      <c r="J82" s="72" t="s">
        <v>1336</v>
      </c>
      <c r="K82" s="8" t="s">
        <v>1337</v>
      </c>
      <c r="L82" s="8" t="s">
        <v>1338</v>
      </c>
      <c r="M82" s="182"/>
      <c r="N82" s="182">
        <v>159809.14000000001</v>
      </c>
      <c r="O82" s="182"/>
      <c r="P82" s="182">
        <v>143809.14000000001</v>
      </c>
      <c r="Q82" s="72" t="s">
        <v>1339</v>
      </c>
      <c r="R82" s="72" t="s">
        <v>1340</v>
      </c>
    </row>
    <row r="83" spans="1:19" ht="165" x14ac:dyDescent="0.25">
      <c r="A83" s="8">
        <v>25</v>
      </c>
      <c r="B83" s="8">
        <v>1</v>
      </c>
      <c r="C83" s="8">
        <v>1</v>
      </c>
      <c r="D83" s="8">
        <v>6</v>
      </c>
      <c r="E83" s="72" t="s">
        <v>1341</v>
      </c>
      <c r="F83" s="72" t="s">
        <v>1342</v>
      </c>
      <c r="G83" s="72" t="s">
        <v>87</v>
      </c>
      <c r="H83" s="72" t="s">
        <v>167</v>
      </c>
      <c r="I83" s="8">
        <v>20</v>
      </c>
      <c r="J83" s="72" t="s">
        <v>1336</v>
      </c>
      <c r="K83" s="8" t="s">
        <v>1302</v>
      </c>
      <c r="L83" s="8" t="s">
        <v>1338</v>
      </c>
      <c r="M83" s="182"/>
      <c r="N83" s="182">
        <v>141418.79999999999</v>
      </c>
      <c r="O83" s="182"/>
      <c r="P83" s="182">
        <v>125418.8</v>
      </c>
      <c r="Q83" s="72" t="s">
        <v>1343</v>
      </c>
      <c r="R83" s="72" t="s">
        <v>1344</v>
      </c>
    </row>
    <row r="84" spans="1:19" ht="221.25" customHeight="1" x14ac:dyDescent="0.25">
      <c r="A84" s="8">
        <v>26</v>
      </c>
      <c r="B84" s="8">
        <v>1</v>
      </c>
      <c r="C84" s="8">
        <v>1</v>
      </c>
      <c r="D84" s="72">
        <v>13</v>
      </c>
      <c r="E84" s="72" t="s">
        <v>1345</v>
      </c>
      <c r="F84" s="72" t="s">
        <v>1346</v>
      </c>
      <c r="G84" s="72" t="s">
        <v>1347</v>
      </c>
      <c r="H84" s="72" t="s">
        <v>1348</v>
      </c>
      <c r="I84" s="206" t="s">
        <v>1349</v>
      </c>
      <c r="J84" s="72" t="s">
        <v>1350</v>
      </c>
      <c r="K84" s="210" t="s">
        <v>245</v>
      </c>
      <c r="L84" s="210" t="s">
        <v>1338</v>
      </c>
      <c r="M84" s="182">
        <v>3600</v>
      </c>
      <c r="N84" s="182">
        <v>59978.02</v>
      </c>
      <c r="O84" s="182">
        <v>3600</v>
      </c>
      <c r="P84" s="182">
        <v>55610.02</v>
      </c>
      <c r="Q84" s="72" t="s">
        <v>1351</v>
      </c>
      <c r="R84" s="72" t="s">
        <v>1352</v>
      </c>
      <c r="S84" s="2"/>
    </row>
    <row r="85" spans="1:19" ht="106.5" customHeight="1" x14ac:dyDescent="0.25">
      <c r="A85" s="8">
        <v>27</v>
      </c>
      <c r="B85" s="8">
        <v>6</v>
      </c>
      <c r="C85" s="8">
        <v>1.3</v>
      </c>
      <c r="D85" s="72">
        <v>13</v>
      </c>
      <c r="E85" s="72" t="s">
        <v>1353</v>
      </c>
      <c r="F85" s="72" t="s">
        <v>1354</v>
      </c>
      <c r="G85" s="72" t="s">
        <v>1824</v>
      </c>
      <c r="H85" s="72" t="s">
        <v>1355</v>
      </c>
      <c r="I85" s="206" t="s">
        <v>1356</v>
      </c>
      <c r="J85" s="72" t="s">
        <v>1357</v>
      </c>
      <c r="K85" s="210" t="s">
        <v>245</v>
      </c>
      <c r="L85" s="210" t="s">
        <v>75</v>
      </c>
      <c r="M85" s="182">
        <v>18064.36</v>
      </c>
      <c r="N85" s="182">
        <v>104152.56</v>
      </c>
      <c r="O85" s="182">
        <v>12253.9</v>
      </c>
      <c r="P85" s="182">
        <v>94152.56</v>
      </c>
      <c r="Q85" s="72" t="s">
        <v>1358</v>
      </c>
      <c r="R85" s="72" t="s">
        <v>1359</v>
      </c>
    </row>
    <row r="86" spans="1:19" ht="195" x14ac:dyDescent="0.25">
      <c r="A86" s="8">
        <v>28</v>
      </c>
      <c r="B86" s="8">
        <v>6</v>
      </c>
      <c r="C86" s="8">
        <v>1</v>
      </c>
      <c r="D86" s="72">
        <v>6</v>
      </c>
      <c r="E86" s="72" t="s">
        <v>1360</v>
      </c>
      <c r="F86" s="72" t="s">
        <v>1361</v>
      </c>
      <c r="G86" s="72" t="s">
        <v>689</v>
      </c>
      <c r="H86" s="72" t="s">
        <v>1250</v>
      </c>
      <c r="I86" s="206" t="s">
        <v>529</v>
      </c>
      <c r="J86" s="72" t="s">
        <v>1362</v>
      </c>
      <c r="K86" s="210" t="s">
        <v>526</v>
      </c>
      <c r="L86" s="210" t="s">
        <v>75</v>
      </c>
      <c r="M86" s="182">
        <v>0</v>
      </c>
      <c r="N86" s="182">
        <v>115926.75</v>
      </c>
      <c r="O86" s="182">
        <v>0</v>
      </c>
      <c r="P86" s="182">
        <v>115500</v>
      </c>
      <c r="Q86" s="72" t="s">
        <v>1363</v>
      </c>
      <c r="R86" s="72" t="s">
        <v>1364</v>
      </c>
    </row>
    <row r="87" spans="1:19" ht="223.5" customHeight="1" x14ac:dyDescent="0.25">
      <c r="A87" s="8">
        <v>29</v>
      </c>
      <c r="B87" s="8">
        <v>6</v>
      </c>
      <c r="C87" s="8">
        <v>5</v>
      </c>
      <c r="D87" s="72">
        <v>4</v>
      </c>
      <c r="E87" s="72" t="s">
        <v>1365</v>
      </c>
      <c r="F87" s="72" t="s">
        <v>1366</v>
      </c>
      <c r="G87" s="72" t="s">
        <v>1367</v>
      </c>
      <c r="H87" s="72" t="s">
        <v>1368</v>
      </c>
      <c r="I87" s="206" t="s">
        <v>1369</v>
      </c>
      <c r="J87" s="72" t="s">
        <v>1474</v>
      </c>
      <c r="K87" s="210" t="s">
        <v>923</v>
      </c>
      <c r="L87" s="210" t="s">
        <v>971</v>
      </c>
      <c r="M87" s="182">
        <v>102483.8</v>
      </c>
      <c r="N87" s="182">
        <v>101088.5</v>
      </c>
      <c r="O87" s="182">
        <v>102483.8</v>
      </c>
      <c r="P87" s="182">
        <v>101088.5</v>
      </c>
      <c r="Q87" s="72" t="s">
        <v>1370</v>
      </c>
      <c r="R87" s="72" t="s">
        <v>1371</v>
      </c>
    </row>
    <row r="88" spans="1:19" ht="310.5" customHeight="1" x14ac:dyDescent="0.25">
      <c r="A88" s="8">
        <v>30</v>
      </c>
      <c r="B88" s="8">
        <v>3</v>
      </c>
      <c r="C88" s="8">
        <v>2</v>
      </c>
      <c r="D88" s="8">
        <v>10</v>
      </c>
      <c r="E88" s="72" t="s">
        <v>1372</v>
      </c>
      <c r="F88" s="72" t="s">
        <v>1373</v>
      </c>
      <c r="G88" s="8" t="s">
        <v>1374</v>
      </c>
      <c r="H88" s="72" t="s">
        <v>1375</v>
      </c>
      <c r="I88" s="72" t="s">
        <v>1376</v>
      </c>
      <c r="J88" s="72" t="s">
        <v>1377</v>
      </c>
      <c r="K88" s="210" t="s">
        <v>79</v>
      </c>
      <c r="L88" s="8"/>
      <c r="M88" s="182">
        <v>20406.04</v>
      </c>
      <c r="N88" s="182">
        <v>0</v>
      </c>
      <c r="O88" s="182">
        <v>16283.4</v>
      </c>
      <c r="P88" s="182">
        <v>0</v>
      </c>
      <c r="Q88" s="72" t="s">
        <v>1378</v>
      </c>
      <c r="R88" s="72" t="s">
        <v>1379</v>
      </c>
    </row>
    <row r="89" spans="1:19" ht="177.75" customHeight="1" x14ac:dyDescent="0.25">
      <c r="A89" s="265">
        <v>31</v>
      </c>
      <c r="B89" s="266">
        <v>2</v>
      </c>
      <c r="C89" s="266">
        <v>1</v>
      </c>
      <c r="D89" s="266">
        <v>6</v>
      </c>
      <c r="E89" s="266" t="s">
        <v>1380</v>
      </c>
      <c r="F89" s="266" t="s">
        <v>1381</v>
      </c>
      <c r="G89" s="266" t="s">
        <v>1382</v>
      </c>
      <c r="H89" s="72" t="s">
        <v>921</v>
      </c>
      <c r="I89" s="72">
        <v>1</v>
      </c>
      <c r="J89" s="266" t="s">
        <v>1383</v>
      </c>
      <c r="K89" s="266"/>
      <c r="L89" s="266" t="s">
        <v>64</v>
      </c>
      <c r="M89" s="256"/>
      <c r="N89" s="256">
        <v>128737.4</v>
      </c>
      <c r="O89" s="256"/>
      <c r="P89" s="256">
        <v>128437.4</v>
      </c>
      <c r="Q89" s="266" t="s">
        <v>1384</v>
      </c>
      <c r="R89" s="266" t="s">
        <v>1385</v>
      </c>
      <c r="S89" s="2"/>
    </row>
    <row r="90" spans="1:19" ht="140.25" customHeight="1" x14ac:dyDescent="0.25">
      <c r="A90" s="265"/>
      <c r="B90" s="265"/>
      <c r="C90" s="265"/>
      <c r="D90" s="265"/>
      <c r="E90" s="265"/>
      <c r="F90" s="265"/>
      <c r="G90" s="265"/>
      <c r="H90" s="72" t="s">
        <v>1386</v>
      </c>
      <c r="I90" s="8">
        <v>15</v>
      </c>
      <c r="J90" s="265"/>
      <c r="K90" s="265"/>
      <c r="L90" s="265"/>
      <c r="M90" s="267"/>
      <c r="N90" s="267"/>
      <c r="O90" s="256"/>
      <c r="P90" s="267"/>
      <c r="Q90" s="265"/>
      <c r="R90" s="265"/>
    </row>
    <row r="91" spans="1:19" x14ac:dyDescent="0.25">
      <c r="A91" s="265">
        <v>32</v>
      </c>
      <c r="B91" s="266">
        <v>5</v>
      </c>
      <c r="C91" s="266">
        <v>1</v>
      </c>
      <c r="D91" s="266">
        <v>6</v>
      </c>
      <c r="E91" s="266" t="s">
        <v>1387</v>
      </c>
      <c r="F91" s="266" t="s">
        <v>1388</v>
      </c>
      <c r="G91" s="266" t="s">
        <v>1389</v>
      </c>
      <c r="H91" s="72" t="s">
        <v>1191</v>
      </c>
      <c r="I91" s="72">
        <v>3</v>
      </c>
      <c r="J91" s="266" t="s">
        <v>1390</v>
      </c>
      <c r="K91" s="266" t="s">
        <v>79</v>
      </c>
      <c r="L91" s="266" t="s">
        <v>75</v>
      </c>
      <c r="M91" s="256"/>
      <c r="N91" s="256">
        <v>212748.83</v>
      </c>
      <c r="O91" s="256"/>
      <c r="P91" s="256">
        <v>196121.83</v>
      </c>
      <c r="Q91" s="266" t="s">
        <v>1391</v>
      </c>
      <c r="R91" s="266" t="s">
        <v>1392</v>
      </c>
      <c r="S91" s="2"/>
    </row>
    <row r="92" spans="1:19" ht="69.75" customHeight="1" x14ac:dyDescent="0.25">
      <c r="A92" s="265"/>
      <c r="B92" s="265"/>
      <c r="C92" s="265"/>
      <c r="D92" s="265"/>
      <c r="E92" s="265"/>
      <c r="F92" s="265"/>
      <c r="G92" s="265"/>
      <c r="H92" s="72" t="s">
        <v>1393</v>
      </c>
      <c r="I92" s="8">
        <v>300</v>
      </c>
      <c r="J92" s="265"/>
      <c r="K92" s="265"/>
      <c r="L92" s="265"/>
      <c r="M92" s="267"/>
      <c r="N92" s="267"/>
      <c r="O92" s="267"/>
      <c r="P92" s="267"/>
      <c r="Q92" s="265"/>
      <c r="R92" s="265"/>
      <c r="S92" s="2"/>
    </row>
    <row r="93" spans="1:19" ht="64.5" customHeight="1" x14ac:dyDescent="0.25">
      <c r="A93" s="265"/>
      <c r="B93" s="265"/>
      <c r="C93" s="265"/>
      <c r="D93" s="265"/>
      <c r="E93" s="265"/>
      <c r="F93" s="265"/>
      <c r="G93" s="265"/>
      <c r="H93" s="72" t="s">
        <v>811</v>
      </c>
      <c r="I93" s="8">
        <v>1</v>
      </c>
      <c r="J93" s="265"/>
      <c r="K93" s="265"/>
      <c r="L93" s="265"/>
      <c r="M93" s="267"/>
      <c r="N93" s="267"/>
      <c r="O93" s="267"/>
      <c r="P93" s="267"/>
      <c r="Q93" s="265"/>
      <c r="R93" s="265"/>
      <c r="S93" s="2"/>
    </row>
    <row r="94" spans="1:19" ht="30" x14ac:dyDescent="0.25">
      <c r="A94" s="265"/>
      <c r="B94" s="265"/>
      <c r="C94" s="265"/>
      <c r="D94" s="265"/>
      <c r="E94" s="265"/>
      <c r="F94" s="265"/>
      <c r="G94" s="265"/>
      <c r="H94" s="72" t="s">
        <v>1394</v>
      </c>
      <c r="I94" s="8">
        <v>370</v>
      </c>
      <c r="J94" s="265"/>
      <c r="K94" s="265"/>
      <c r="L94" s="265"/>
      <c r="M94" s="267"/>
      <c r="N94" s="267"/>
      <c r="O94" s="267"/>
      <c r="P94" s="267"/>
      <c r="Q94" s="265"/>
      <c r="R94" s="265"/>
    </row>
    <row r="95" spans="1:19" x14ac:dyDescent="0.25">
      <c r="A95" s="265"/>
      <c r="B95" s="265"/>
      <c r="C95" s="265"/>
      <c r="D95" s="265"/>
      <c r="E95" s="265"/>
      <c r="F95" s="265"/>
      <c r="G95" s="265"/>
      <c r="H95" s="72" t="s">
        <v>1395</v>
      </c>
      <c r="I95" s="8">
        <v>1</v>
      </c>
      <c r="J95" s="265"/>
      <c r="K95" s="265"/>
      <c r="L95" s="265"/>
      <c r="M95" s="267"/>
      <c r="N95" s="267"/>
      <c r="O95" s="267"/>
      <c r="P95" s="267"/>
      <c r="Q95" s="265"/>
      <c r="R95" s="265"/>
      <c r="S95" s="2"/>
    </row>
    <row r="96" spans="1:19" ht="73.5" customHeight="1" x14ac:dyDescent="0.25">
      <c r="A96" s="265">
        <v>33</v>
      </c>
      <c r="B96" s="265">
        <v>2</v>
      </c>
      <c r="C96" s="265" t="s">
        <v>575</v>
      </c>
      <c r="D96" s="265">
        <v>6</v>
      </c>
      <c r="E96" s="266" t="s">
        <v>1396</v>
      </c>
      <c r="F96" s="266" t="s">
        <v>1397</v>
      </c>
      <c r="G96" s="266" t="s">
        <v>1398</v>
      </c>
      <c r="H96" s="72" t="s">
        <v>1191</v>
      </c>
      <c r="I96" s="8">
        <v>1</v>
      </c>
      <c r="J96" s="266" t="s">
        <v>1475</v>
      </c>
      <c r="K96" s="265" t="s">
        <v>79</v>
      </c>
      <c r="L96" s="265" t="s">
        <v>75</v>
      </c>
      <c r="M96" s="267">
        <v>23922.73</v>
      </c>
      <c r="N96" s="267">
        <v>281600</v>
      </c>
      <c r="O96" s="267">
        <v>23922.73</v>
      </c>
      <c r="P96" s="267">
        <v>274600</v>
      </c>
      <c r="Q96" s="266" t="s">
        <v>1391</v>
      </c>
      <c r="R96" s="266" t="s">
        <v>1392</v>
      </c>
      <c r="S96" s="2"/>
    </row>
    <row r="97" spans="1:19" ht="65.25" customHeight="1" x14ac:dyDescent="0.25">
      <c r="A97" s="265"/>
      <c r="B97" s="265"/>
      <c r="C97" s="265"/>
      <c r="D97" s="265"/>
      <c r="E97" s="266"/>
      <c r="F97" s="266"/>
      <c r="G97" s="265"/>
      <c r="H97" s="72" t="s">
        <v>1195</v>
      </c>
      <c r="I97" s="8">
        <v>120</v>
      </c>
      <c r="J97" s="265"/>
      <c r="K97" s="265"/>
      <c r="L97" s="265"/>
      <c r="M97" s="267"/>
      <c r="N97" s="267"/>
      <c r="O97" s="267"/>
      <c r="P97" s="267"/>
      <c r="Q97" s="266"/>
      <c r="R97" s="266"/>
      <c r="S97" s="2"/>
    </row>
    <row r="98" spans="1:19" ht="30" x14ac:dyDescent="0.25">
      <c r="A98" s="265"/>
      <c r="B98" s="265"/>
      <c r="C98" s="265"/>
      <c r="D98" s="265"/>
      <c r="E98" s="266"/>
      <c r="F98" s="266"/>
      <c r="G98" s="265"/>
      <c r="H98" s="72" t="s">
        <v>811</v>
      </c>
      <c r="I98" s="8">
        <v>1</v>
      </c>
      <c r="J98" s="265"/>
      <c r="K98" s="265"/>
      <c r="L98" s="265"/>
      <c r="M98" s="267"/>
      <c r="N98" s="267"/>
      <c r="O98" s="267"/>
      <c r="P98" s="267"/>
      <c r="Q98" s="266"/>
      <c r="R98" s="266"/>
      <c r="S98" s="2"/>
    </row>
    <row r="99" spans="1:19" ht="30" x14ac:dyDescent="0.25">
      <c r="A99" s="265"/>
      <c r="B99" s="265"/>
      <c r="C99" s="265"/>
      <c r="D99" s="265"/>
      <c r="E99" s="266"/>
      <c r="F99" s="266"/>
      <c r="G99" s="265"/>
      <c r="H99" s="72" t="s">
        <v>1394</v>
      </c>
      <c r="I99" s="8">
        <v>250</v>
      </c>
      <c r="J99" s="265"/>
      <c r="K99" s="265"/>
      <c r="L99" s="265"/>
      <c r="M99" s="267"/>
      <c r="N99" s="267"/>
      <c r="O99" s="267"/>
      <c r="P99" s="267"/>
      <c r="Q99" s="266"/>
      <c r="R99" s="266"/>
      <c r="S99" s="2"/>
    </row>
    <row r="100" spans="1:19" x14ac:dyDescent="0.25">
      <c r="A100" s="266">
        <v>34</v>
      </c>
      <c r="B100" s="266">
        <v>1</v>
      </c>
      <c r="C100" s="266">
        <v>1</v>
      </c>
      <c r="D100" s="266">
        <v>6</v>
      </c>
      <c r="E100" s="266" t="s">
        <v>1399</v>
      </c>
      <c r="F100" s="266" t="s">
        <v>1400</v>
      </c>
      <c r="G100" s="266" t="s">
        <v>1401</v>
      </c>
      <c r="H100" s="72" t="s">
        <v>1402</v>
      </c>
      <c r="I100" s="72">
        <v>3</v>
      </c>
      <c r="J100" s="266" t="s">
        <v>1403</v>
      </c>
      <c r="K100" s="266" t="s">
        <v>120</v>
      </c>
      <c r="L100" s="266" t="s">
        <v>75</v>
      </c>
      <c r="M100" s="256">
        <v>296309</v>
      </c>
      <c r="N100" s="256">
        <v>556269</v>
      </c>
      <c r="O100" s="256">
        <v>244000</v>
      </c>
      <c r="P100" s="256">
        <v>503960</v>
      </c>
      <c r="Q100" s="266" t="s">
        <v>1404</v>
      </c>
      <c r="R100" s="266" t="s">
        <v>1405</v>
      </c>
    </row>
    <row r="101" spans="1:19" ht="30" x14ac:dyDescent="0.25">
      <c r="A101" s="266"/>
      <c r="B101" s="265"/>
      <c r="C101" s="265"/>
      <c r="D101" s="265"/>
      <c r="E101" s="265"/>
      <c r="F101" s="265"/>
      <c r="G101" s="265"/>
      <c r="H101" s="72" t="s">
        <v>1406</v>
      </c>
      <c r="I101" s="8">
        <v>150</v>
      </c>
      <c r="J101" s="265"/>
      <c r="K101" s="265"/>
      <c r="L101" s="265"/>
      <c r="M101" s="267"/>
      <c r="N101" s="267"/>
      <c r="O101" s="267"/>
      <c r="P101" s="267"/>
      <c r="Q101" s="265"/>
      <c r="R101" s="265"/>
    </row>
    <row r="102" spans="1:19" ht="30" x14ac:dyDescent="0.25">
      <c r="A102" s="266"/>
      <c r="B102" s="265"/>
      <c r="C102" s="265"/>
      <c r="D102" s="265"/>
      <c r="E102" s="265"/>
      <c r="F102" s="265"/>
      <c r="G102" s="265"/>
      <c r="H102" s="72" t="s">
        <v>1407</v>
      </c>
      <c r="I102" s="8">
        <v>3</v>
      </c>
      <c r="J102" s="265"/>
      <c r="K102" s="265"/>
      <c r="L102" s="265"/>
      <c r="M102" s="267"/>
      <c r="N102" s="267"/>
      <c r="O102" s="267"/>
      <c r="P102" s="267"/>
      <c r="Q102" s="265"/>
      <c r="R102" s="265"/>
    </row>
    <row r="103" spans="1:19" ht="77.25" customHeight="1" x14ac:dyDescent="0.25">
      <c r="A103" s="266"/>
      <c r="B103" s="265"/>
      <c r="C103" s="265"/>
      <c r="D103" s="265"/>
      <c r="E103" s="265"/>
      <c r="F103" s="265"/>
      <c r="G103" s="265"/>
      <c r="H103" s="72" t="s">
        <v>1408</v>
      </c>
      <c r="I103" s="8">
        <v>3000</v>
      </c>
      <c r="J103" s="265"/>
      <c r="K103" s="265"/>
      <c r="L103" s="265"/>
      <c r="M103" s="267"/>
      <c r="N103" s="267"/>
      <c r="O103" s="267"/>
      <c r="P103" s="267"/>
      <c r="Q103" s="265"/>
      <c r="R103" s="265"/>
    </row>
    <row r="104" spans="1:19" ht="57" customHeight="1" x14ac:dyDescent="0.25">
      <c r="A104" s="266"/>
      <c r="B104" s="265"/>
      <c r="C104" s="265"/>
      <c r="D104" s="265"/>
      <c r="E104" s="265"/>
      <c r="F104" s="265"/>
      <c r="G104" s="265"/>
      <c r="H104" s="72" t="s">
        <v>1409</v>
      </c>
      <c r="I104" s="8">
        <v>20</v>
      </c>
      <c r="J104" s="265"/>
      <c r="K104" s="265"/>
      <c r="L104" s="265"/>
      <c r="M104" s="267"/>
      <c r="N104" s="267"/>
      <c r="O104" s="267"/>
      <c r="P104" s="267"/>
      <c r="Q104" s="265"/>
      <c r="R104" s="265"/>
    </row>
    <row r="105" spans="1:19" ht="64.5" customHeight="1" x14ac:dyDescent="0.25">
      <c r="A105" s="266"/>
      <c r="B105" s="265"/>
      <c r="C105" s="265"/>
      <c r="D105" s="265"/>
      <c r="E105" s="265"/>
      <c r="F105" s="265"/>
      <c r="G105" s="265"/>
      <c r="H105" s="72" t="s">
        <v>1410</v>
      </c>
      <c r="I105" s="8">
        <v>2</v>
      </c>
      <c r="J105" s="265"/>
      <c r="K105" s="265"/>
      <c r="L105" s="265"/>
      <c r="M105" s="267"/>
      <c r="N105" s="267"/>
      <c r="O105" s="267"/>
      <c r="P105" s="267"/>
      <c r="Q105" s="265"/>
      <c r="R105" s="265"/>
    </row>
    <row r="106" spans="1:19" ht="75" customHeight="1" x14ac:dyDescent="0.25">
      <c r="A106" s="266"/>
      <c r="B106" s="265"/>
      <c r="C106" s="265"/>
      <c r="D106" s="265"/>
      <c r="E106" s="265"/>
      <c r="F106" s="265"/>
      <c r="G106" s="265"/>
      <c r="H106" s="72" t="s">
        <v>1411</v>
      </c>
      <c r="I106" s="8">
        <v>40</v>
      </c>
      <c r="J106" s="265"/>
      <c r="K106" s="265"/>
      <c r="L106" s="265"/>
      <c r="M106" s="267"/>
      <c r="N106" s="267"/>
      <c r="O106" s="267"/>
      <c r="P106" s="267"/>
      <c r="Q106" s="265"/>
      <c r="R106" s="265"/>
    </row>
    <row r="107" spans="1:19" ht="30" x14ac:dyDescent="0.25">
      <c r="A107" s="266"/>
      <c r="B107" s="265"/>
      <c r="C107" s="265"/>
      <c r="D107" s="265"/>
      <c r="E107" s="265"/>
      <c r="F107" s="265"/>
      <c r="G107" s="265"/>
      <c r="H107" s="72" t="s">
        <v>1412</v>
      </c>
      <c r="I107" s="8">
        <v>90</v>
      </c>
      <c r="J107" s="265"/>
      <c r="K107" s="265"/>
      <c r="L107" s="265"/>
      <c r="M107" s="267"/>
      <c r="N107" s="267"/>
      <c r="O107" s="267"/>
      <c r="P107" s="267"/>
      <c r="Q107" s="265"/>
      <c r="R107" s="265"/>
    </row>
    <row r="108" spans="1:19" ht="48" customHeight="1" x14ac:dyDescent="0.25">
      <c r="A108" s="265">
        <v>35</v>
      </c>
      <c r="B108" s="265">
        <v>3</v>
      </c>
      <c r="C108" s="265" t="s">
        <v>80</v>
      </c>
      <c r="D108" s="266">
        <v>9</v>
      </c>
      <c r="E108" s="266" t="s">
        <v>1413</v>
      </c>
      <c r="F108" s="266" t="s">
        <v>1414</v>
      </c>
      <c r="G108" s="72" t="s">
        <v>1415</v>
      </c>
      <c r="H108" s="72" t="s">
        <v>557</v>
      </c>
      <c r="I108" s="206" t="s">
        <v>1011</v>
      </c>
      <c r="J108" s="266" t="s">
        <v>1416</v>
      </c>
      <c r="K108" s="258"/>
      <c r="L108" s="258" t="s">
        <v>79</v>
      </c>
      <c r="M108" s="265"/>
      <c r="N108" s="267">
        <v>135454.1</v>
      </c>
      <c r="O108" s="257"/>
      <c r="P108" s="267">
        <v>123300</v>
      </c>
      <c r="Q108" s="266" t="s">
        <v>1417</v>
      </c>
      <c r="R108" s="266" t="s">
        <v>1418</v>
      </c>
    </row>
    <row r="109" spans="1:19" ht="321" customHeight="1" x14ac:dyDescent="0.25">
      <c r="A109" s="265"/>
      <c r="B109" s="265"/>
      <c r="C109" s="265"/>
      <c r="D109" s="266"/>
      <c r="E109" s="266"/>
      <c r="F109" s="266"/>
      <c r="G109" s="72" t="s">
        <v>1419</v>
      </c>
      <c r="H109" s="72" t="s">
        <v>1420</v>
      </c>
      <c r="I109" s="206" t="s">
        <v>1421</v>
      </c>
      <c r="J109" s="266"/>
      <c r="K109" s="258"/>
      <c r="L109" s="258"/>
      <c r="M109" s="265"/>
      <c r="N109" s="267"/>
      <c r="O109" s="257"/>
      <c r="P109" s="267"/>
      <c r="Q109" s="266"/>
      <c r="R109" s="266"/>
    </row>
    <row r="110" spans="1:19" ht="74.25" customHeight="1" x14ac:dyDescent="0.25">
      <c r="A110" s="265">
        <v>36</v>
      </c>
      <c r="B110" s="265">
        <v>6</v>
      </c>
      <c r="C110" s="265" t="s">
        <v>58</v>
      </c>
      <c r="D110" s="266">
        <v>10</v>
      </c>
      <c r="E110" s="266" t="s">
        <v>1422</v>
      </c>
      <c r="F110" s="266" t="s">
        <v>1423</v>
      </c>
      <c r="G110" s="72" t="s">
        <v>1424</v>
      </c>
      <c r="H110" s="72" t="s">
        <v>1407</v>
      </c>
      <c r="I110" s="206" t="s">
        <v>430</v>
      </c>
      <c r="J110" s="266" t="s">
        <v>1476</v>
      </c>
      <c r="K110" s="256" t="s">
        <v>79</v>
      </c>
      <c r="L110" s="256" t="s">
        <v>75</v>
      </c>
      <c r="M110" s="267">
        <v>179073.16</v>
      </c>
      <c r="N110" s="267">
        <v>104853.75999999999</v>
      </c>
      <c r="O110" s="256">
        <v>163190.66</v>
      </c>
      <c r="P110" s="256">
        <v>88971.26</v>
      </c>
      <c r="Q110" s="266" t="s">
        <v>1425</v>
      </c>
      <c r="R110" s="266" t="s">
        <v>1426</v>
      </c>
    </row>
    <row r="111" spans="1:19" ht="114.75" customHeight="1" x14ac:dyDescent="0.25">
      <c r="A111" s="265"/>
      <c r="B111" s="265"/>
      <c r="C111" s="265"/>
      <c r="D111" s="266"/>
      <c r="E111" s="266"/>
      <c r="F111" s="266"/>
      <c r="G111" s="72" t="s">
        <v>1419</v>
      </c>
      <c r="H111" s="72" t="s">
        <v>1427</v>
      </c>
      <c r="I111" s="206" t="s">
        <v>1428</v>
      </c>
      <c r="J111" s="266"/>
      <c r="K111" s="256"/>
      <c r="L111" s="256"/>
      <c r="M111" s="267"/>
      <c r="N111" s="267"/>
      <c r="O111" s="256"/>
      <c r="P111" s="256"/>
      <c r="Q111" s="266"/>
      <c r="R111" s="266"/>
    </row>
    <row r="112" spans="1:19" ht="87" customHeight="1" x14ac:dyDescent="0.25">
      <c r="A112" s="265"/>
      <c r="B112" s="265"/>
      <c r="C112" s="265"/>
      <c r="D112" s="266"/>
      <c r="E112" s="266"/>
      <c r="F112" s="266"/>
      <c r="G112" s="72" t="s">
        <v>1429</v>
      </c>
      <c r="H112" s="72" t="s">
        <v>177</v>
      </c>
      <c r="I112" s="206" t="s">
        <v>812</v>
      </c>
      <c r="J112" s="266"/>
      <c r="K112" s="256"/>
      <c r="L112" s="256"/>
      <c r="M112" s="267"/>
      <c r="N112" s="267"/>
      <c r="O112" s="256"/>
      <c r="P112" s="256"/>
      <c r="Q112" s="266"/>
      <c r="R112" s="266"/>
    </row>
    <row r="113" spans="1:19" ht="225" customHeight="1" x14ac:dyDescent="0.25">
      <c r="A113" s="265"/>
      <c r="B113" s="265"/>
      <c r="C113" s="265"/>
      <c r="D113" s="266"/>
      <c r="E113" s="266"/>
      <c r="F113" s="266"/>
      <c r="G113" s="72" t="s">
        <v>1430</v>
      </c>
      <c r="H113" s="72">
        <v>1</v>
      </c>
      <c r="I113" s="206" t="s">
        <v>155</v>
      </c>
      <c r="J113" s="266"/>
      <c r="K113" s="256"/>
      <c r="L113" s="256"/>
      <c r="M113" s="267"/>
      <c r="N113" s="267"/>
      <c r="O113" s="256"/>
      <c r="P113" s="256"/>
      <c r="Q113" s="266"/>
      <c r="R113" s="266"/>
    </row>
    <row r="114" spans="1:19" ht="81.75" customHeight="1" x14ac:dyDescent="0.25">
      <c r="A114" s="265">
        <v>37</v>
      </c>
      <c r="B114" s="265">
        <v>6</v>
      </c>
      <c r="C114" s="265" t="s">
        <v>1431</v>
      </c>
      <c r="D114" s="266">
        <v>11</v>
      </c>
      <c r="E114" s="266" t="s">
        <v>1432</v>
      </c>
      <c r="F114" s="266" t="s">
        <v>1433</v>
      </c>
      <c r="G114" s="72" t="s">
        <v>1434</v>
      </c>
      <c r="H114" s="72" t="s">
        <v>1435</v>
      </c>
      <c r="I114" s="206" t="s">
        <v>1436</v>
      </c>
      <c r="J114" s="266" t="s">
        <v>1437</v>
      </c>
      <c r="K114" s="256" t="s">
        <v>75</v>
      </c>
      <c r="L114" s="256" t="s">
        <v>75</v>
      </c>
      <c r="M114" s="267">
        <v>258921.84</v>
      </c>
      <c r="N114" s="267">
        <v>273707.64</v>
      </c>
      <c r="O114" s="256">
        <v>232306.84</v>
      </c>
      <c r="P114" s="256">
        <v>247092.64</v>
      </c>
      <c r="Q114" s="266" t="s">
        <v>1425</v>
      </c>
      <c r="R114" s="266" t="s">
        <v>1426</v>
      </c>
    </row>
    <row r="115" spans="1:19" ht="69.75" customHeight="1" x14ac:dyDescent="0.25">
      <c r="A115" s="265"/>
      <c r="B115" s="265"/>
      <c r="C115" s="265"/>
      <c r="D115" s="266"/>
      <c r="E115" s="266"/>
      <c r="F115" s="266"/>
      <c r="G115" s="72" t="s">
        <v>1419</v>
      </c>
      <c r="H115" s="72" t="s">
        <v>1427</v>
      </c>
      <c r="I115" s="206" t="s">
        <v>1438</v>
      </c>
      <c r="J115" s="266"/>
      <c r="K115" s="256"/>
      <c r="L115" s="256"/>
      <c r="M115" s="267"/>
      <c r="N115" s="267"/>
      <c r="O115" s="256"/>
      <c r="P115" s="256"/>
      <c r="Q115" s="266"/>
      <c r="R115" s="266"/>
    </row>
    <row r="116" spans="1:19" ht="133.5" customHeight="1" x14ac:dyDescent="0.25">
      <c r="A116" s="265"/>
      <c r="B116" s="265"/>
      <c r="C116" s="265"/>
      <c r="D116" s="266"/>
      <c r="E116" s="266"/>
      <c r="F116" s="266"/>
      <c r="G116" s="72" t="s">
        <v>1439</v>
      </c>
      <c r="H116" s="72" t="s">
        <v>1440</v>
      </c>
      <c r="I116" s="8">
        <v>6</v>
      </c>
      <c r="J116" s="266"/>
      <c r="K116" s="256"/>
      <c r="L116" s="256"/>
      <c r="M116" s="267"/>
      <c r="N116" s="267"/>
      <c r="O116" s="256"/>
      <c r="P116" s="256"/>
      <c r="Q116" s="266"/>
      <c r="R116" s="266"/>
    </row>
    <row r="117" spans="1:19" ht="126" customHeight="1" x14ac:dyDescent="0.25">
      <c r="A117" s="265"/>
      <c r="B117" s="265"/>
      <c r="C117" s="265"/>
      <c r="D117" s="266"/>
      <c r="E117" s="266"/>
      <c r="F117" s="266"/>
      <c r="G117" s="72" t="s">
        <v>1439</v>
      </c>
      <c r="H117" s="72" t="s">
        <v>1441</v>
      </c>
      <c r="I117" s="206" t="s">
        <v>595</v>
      </c>
      <c r="J117" s="266"/>
      <c r="K117" s="256"/>
      <c r="L117" s="256"/>
      <c r="M117" s="267"/>
      <c r="N117" s="267"/>
      <c r="O117" s="256"/>
      <c r="P117" s="256"/>
      <c r="Q117" s="266"/>
      <c r="R117" s="266"/>
    </row>
    <row r="118" spans="1:19" ht="165" customHeight="1" x14ac:dyDescent="0.25">
      <c r="A118" s="265">
        <v>38</v>
      </c>
      <c r="B118" s="265">
        <v>1</v>
      </c>
      <c r="C118" s="265" t="s">
        <v>80</v>
      </c>
      <c r="D118" s="266">
        <v>6</v>
      </c>
      <c r="E118" s="266" t="s">
        <v>1442</v>
      </c>
      <c r="F118" s="266" t="s">
        <v>1443</v>
      </c>
      <c r="G118" s="72" t="s">
        <v>1434</v>
      </c>
      <c r="H118" s="72" t="s">
        <v>1444</v>
      </c>
      <c r="I118" s="206" t="s">
        <v>1445</v>
      </c>
      <c r="J118" s="266" t="s">
        <v>1446</v>
      </c>
      <c r="K118" s="256" t="s">
        <v>79</v>
      </c>
      <c r="L118" s="529" t="s">
        <v>75</v>
      </c>
      <c r="M118" s="267">
        <v>87486.77</v>
      </c>
      <c r="N118" s="267">
        <v>516966.89</v>
      </c>
      <c r="O118" s="256">
        <v>58585.42</v>
      </c>
      <c r="P118" s="256">
        <v>488065.54</v>
      </c>
      <c r="Q118" s="266" t="s">
        <v>81</v>
      </c>
      <c r="R118" s="266" t="s">
        <v>1447</v>
      </c>
    </row>
    <row r="119" spans="1:19" ht="205.5" customHeight="1" x14ac:dyDescent="0.25">
      <c r="A119" s="265"/>
      <c r="B119" s="265"/>
      <c r="C119" s="265"/>
      <c r="D119" s="266"/>
      <c r="E119" s="266"/>
      <c r="F119" s="266"/>
      <c r="G119" s="72" t="s">
        <v>689</v>
      </c>
      <c r="H119" s="72" t="s">
        <v>557</v>
      </c>
      <c r="I119" s="206" t="s">
        <v>1333</v>
      </c>
      <c r="J119" s="266"/>
      <c r="K119" s="256"/>
      <c r="L119" s="529"/>
      <c r="M119" s="267"/>
      <c r="N119" s="267"/>
      <c r="O119" s="256"/>
      <c r="P119" s="256"/>
      <c r="Q119" s="266"/>
      <c r="R119" s="266"/>
    </row>
    <row r="120" spans="1:19" ht="169.5" customHeight="1" x14ac:dyDescent="0.25">
      <c r="A120" s="265"/>
      <c r="B120" s="265"/>
      <c r="C120" s="265"/>
      <c r="D120" s="266"/>
      <c r="E120" s="266"/>
      <c r="F120" s="266"/>
      <c r="G120" s="72" t="s">
        <v>689</v>
      </c>
      <c r="H120" s="72" t="s">
        <v>557</v>
      </c>
      <c r="I120" s="206" t="s">
        <v>1333</v>
      </c>
      <c r="J120" s="266"/>
      <c r="K120" s="256"/>
      <c r="L120" s="529"/>
      <c r="M120" s="267"/>
      <c r="N120" s="267"/>
      <c r="O120" s="256"/>
      <c r="P120" s="256"/>
      <c r="Q120" s="266"/>
      <c r="R120" s="266"/>
    </row>
    <row r="121" spans="1:19" ht="165" x14ac:dyDescent="0.25">
      <c r="A121" s="8">
        <v>39</v>
      </c>
      <c r="B121" s="8" t="s">
        <v>80</v>
      </c>
      <c r="C121" s="8">
        <v>1</v>
      </c>
      <c r="D121" s="72">
        <v>6</v>
      </c>
      <c r="E121" s="72" t="s">
        <v>1448</v>
      </c>
      <c r="F121" s="72" t="s">
        <v>1449</v>
      </c>
      <c r="G121" s="72" t="s">
        <v>1450</v>
      </c>
      <c r="H121" s="72" t="s">
        <v>1451</v>
      </c>
      <c r="I121" s="206" t="s">
        <v>1452</v>
      </c>
      <c r="J121" s="72" t="s">
        <v>1453</v>
      </c>
      <c r="K121" s="210"/>
      <c r="L121" s="210" t="s">
        <v>79</v>
      </c>
      <c r="M121" s="182"/>
      <c r="N121" s="182">
        <v>94971</v>
      </c>
      <c r="O121" s="182"/>
      <c r="P121" s="182">
        <v>85740</v>
      </c>
      <c r="Q121" s="72" t="s">
        <v>1417</v>
      </c>
      <c r="R121" s="72" t="s">
        <v>1454</v>
      </c>
    </row>
    <row r="122" spans="1:19" ht="150" x14ac:dyDescent="0.25">
      <c r="A122" s="8">
        <v>40</v>
      </c>
      <c r="B122" s="8" t="s">
        <v>76</v>
      </c>
      <c r="C122" s="8">
        <v>1</v>
      </c>
      <c r="D122" s="72">
        <v>6</v>
      </c>
      <c r="E122" s="72" t="s">
        <v>1455</v>
      </c>
      <c r="F122" s="72" t="s">
        <v>1456</v>
      </c>
      <c r="G122" s="72" t="s">
        <v>1457</v>
      </c>
      <c r="H122" s="72" t="s">
        <v>1479</v>
      </c>
      <c r="I122" s="206" t="s">
        <v>1458</v>
      </c>
      <c r="J122" s="72" t="s">
        <v>1825</v>
      </c>
      <c r="K122" s="210"/>
      <c r="L122" s="210" t="s">
        <v>75</v>
      </c>
      <c r="M122" s="182"/>
      <c r="N122" s="182">
        <v>286649.3</v>
      </c>
      <c r="O122" s="182"/>
      <c r="P122" s="182">
        <v>283949.3</v>
      </c>
      <c r="Q122" s="72" t="s">
        <v>960</v>
      </c>
      <c r="R122" s="72" t="s">
        <v>1459</v>
      </c>
    </row>
    <row r="123" spans="1:19" ht="120" x14ac:dyDescent="0.25">
      <c r="A123" s="72">
        <v>41</v>
      </c>
      <c r="B123" s="72" t="s">
        <v>92</v>
      </c>
      <c r="C123" s="72">
        <v>5</v>
      </c>
      <c r="D123" s="72">
        <v>11</v>
      </c>
      <c r="E123" s="72" t="s">
        <v>1460</v>
      </c>
      <c r="F123" s="72" t="s">
        <v>1461</v>
      </c>
      <c r="G123" s="8" t="s">
        <v>1477</v>
      </c>
      <c r="H123" s="8" t="s">
        <v>557</v>
      </c>
      <c r="I123" s="8">
        <v>45</v>
      </c>
      <c r="J123" s="72" t="s">
        <v>1462</v>
      </c>
      <c r="K123" s="210" t="s">
        <v>75</v>
      </c>
      <c r="L123" s="8"/>
      <c r="M123" s="182">
        <v>214500</v>
      </c>
      <c r="N123" s="182" t="s">
        <v>1248</v>
      </c>
      <c r="O123" s="182">
        <v>195000</v>
      </c>
      <c r="P123" s="182"/>
      <c r="Q123" s="72" t="s">
        <v>1463</v>
      </c>
      <c r="R123" s="72" t="s">
        <v>1464</v>
      </c>
    </row>
    <row r="124" spans="1:19" s="3" customFormat="1" x14ac:dyDescent="0.25">
      <c r="A124" s="28"/>
      <c r="B124" s="28"/>
      <c r="C124" s="28"/>
      <c r="D124" s="29"/>
      <c r="E124" s="29"/>
      <c r="F124" s="29"/>
      <c r="G124" s="29"/>
      <c r="H124" s="29"/>
      <c r="I124" s="30"/>
      <c r="J124" s="29"/>
      <c r="K124" s="1"/>
      <c r="L124" s="31"/>
      <c r="M124" s="32"/>
      <c r="N124" s="32"/>
      <c r="O124" s="32"/>
      <c r="P124" s="32"/>
      <c r="Q124" s="29"/>
      <c r="R124" s="29"/>
      <c r="S124" s="27"/>
    </row>
    <row r="125" spans="1:19" ht="19.5" customHeight="1" x14ac:dyDescent="0.25">
      <c r="M125" s="528"/>
      <c r="N125" s="528" t="s">
        <v>55</v>
      </c>
      <c r="O125" s="528"/>
      <c r="P125" s="528"/>
    </row>
    <row r="126" spans="1:19" x14ac:dyDescent="0.25">
      <c r="M126" s="528"/>
      <c r="N126" s="528" t="s">
        <v>56</v>
      </c>
      <c r="O126" s="24" t="s">
        <v>0</v>
      </c>
      <c r="P126" s="24"/>
    </row>
    <row r="127" spans="1:19" x14ac:dyDescent="0.25">
      <c r="M127" s="528"/>
      <c r="N127" s="528"/>
      <c r="O127" s="24">
        <v>2020</v>
      </c>
      <c r="P127" s="24">
        <v>2021</v>
      </c>
    </row>
    <row r="128" spans="1:19" x14ac:dyDescent="0.25">
      <c r="L128" s="1" t="s">
        <v>57</v>
      </c>
      <c r="M128" s="24" t="s">
        <v>1646</v>
      </c>
      <c r="N128" s="110">
        <v>41</v>
      </c>
      <c r="O128" s="111">
        <f>O7+O12+O16+O20+O24+O31+O32+O33+O34+O41+O45+O65+O71+O78+O84+O85+O87+O88+O96+O100+O110+O114+O118+O123</f>
        <v>2773667.12</v>
      </c>
      <c r="P128" s="109">
        <f>P7+P14++P20+P24+P31+P32+P33+P34+P35+P38+P41+P49+P54+P58+P63+P67+P69+P71+P78+P82+P83+P84+P85+P86+P87+P89+P91+P96+P100+P108+P110+P114+P118+P121+P122</f>
        <v>5872906.4599999981</v>
      </c>
      <c r="Q128" s="2"/>
    </row>
  </sheetData>
  <mergeCells count="453">
    <mergeCell ref="Q4:Q5"/>
    <mergeCell ref="R4:R5"/>
    <mergeCell ref="G4:G5"/>
    <mergeCell ref="H4:I4"/>
    <mergeCell ref="J4:J5"/>
    <mergeCell ref="K4:L4"/>
    <mergeCell ref="M4:N4"/>
    <mergeCell ref="O4:P4"/>
    <mergeCell ref="G7:G11"/>
    <mergeCell ref="J7:J11"/>
    <mergeCell ref="K7:K11"/>
    <mergeCell ref="L7:L11"/>
    <mergeCell ref="M7:M11"/>
    <mergeCell ref="N7:N11"/>
    <mergeCell ref="O7:O11"/>
    <mergeCell ref="P7:P11"/>
    <mergeCell ref="Q7:Q11"/>
    <mergeCell ref="R7:R11"/>
    <mergeCell ref="F4:F5"/>
    <mergeCell ref="A7:A11"/>
    <mergeCell ref="B7:B11"/>
    <mergeCell ref="C7:C11"/>
    <mergeCell ref="D7:D11"/>
    <mergeCell ref="E7:E11"/>
    <mergeCell ref="F7:F11"/>
    <mergeCell ref="A4:A5"/>
    <mergeCell ref="B4:B5"/>
    <mergeCell ref="C4:C5"/>
    <mergeCell ref="D4:D5"/>
    <mergeCell ref="E4:E5"/>
    <mergeCell ref="P12:P13"/>
    <mergeCell ref="Q12:Q13"/>
    <mergeCell ref="R12:R13"/>
    <mergeCell ref="A14:A15"/>
    <mergeCell ref="B14:B15"/>
    <mergeCell ref="C14:C15"/>
    <mergeCell ref="D14:D15"/>
    <mergeCell ref="E14:E15"/>
    <mergeCell ref="F14:F15"/>
    <mergeCell ref="G14:G15"/>
    <mergeCell ref="J14:J15"/>
    <mergeCell ref="K14:K15"/>
    <mergeCell ref="L14:L15"/>
    <mergeCell ref="M14:M15"/>
    <mergeCell ref="N14:N15"/>
    <mergeCell ref="O14:O15"/>
    <mergeCell ref="P14:P15"/>
    <mergeCell ref="Q14:Q15"/>
    <mergeCell ref="R14:R15"/>
    <mergeCell ref="A12:A13"/>
    <mergeCell ref="B12:B13"/>
    <mergeCell ref="C12:C13"/>
    <mergeCell ref="D12:D13"/>
    <mergeCell ref="E12:E13"/>
    <mergeCell ref="K16:K19"/>
    <mergeCell ref="L12:L13"/>
    <mergeCell ref="M12:M13"/>
    <mergeCell ref="N12:N13"/>
    <mergeCell ref="O12:O13"/>
    <mergeCell ref="F12:F13"/>
    <mergeCell ref="G12:G13"/>
    <mergeCell ref="J12:J13"/>
    <mergeCell ref="K12:K13"/>
    <mergeCell ref="L16:L19"/>
    <mergeCell ref="M16:M19"/>
    <mergeCell ref="N16:N19"/>
    <mergeCell ref="O16:O19"/>
    <mergeCell ref="P16:P19"/>
    <mergeCell ref="Q16:Q19"/>
    <mergeCell ref="R16:R19"/>
    <mergeCell ref="A20:A23"/>
    <mergeCell ref="B20:B23"/>
    <mergeCell ref="C20:C23"/>
    <mergeCell ref="D20:D23"/>
    <mergeCell ref="E20:E23"/>
    <mergeCell ref="F20:F23"/>
    <mergeCell ref="G20:G23"/>
    <mergeCell ref="J20:J23"/>
    <mergeCell ref="K20:K23"/>
    <mergeCell ref="L20:L23"/>
    <mergeCell ref="M20:M23"/>
    <mergeCell ref="N20:N23"/>
    <mergeCell ref="O20:O23"/>
    <mergeCell ref="A16:A19"/>
    <mergeCell ref="B16:B19"/>
    <mergeCell ref="C16:C19"/>
    <mergeCell ref="D16:D19"/>
    <mergeCell ref="E16:E19"/>
    <mergeCell ref="F16:F19"/>
    <mergeCell ref="G16:G19"/>
    <mergeCell ref="J16:J19"/>
    <mergeCell ref="P24:P30"/>
    <mergeCell ref="Q24:Q30"/>
    <mergeCell ref="R24:R30"/>
    <mergeCell ref="H29:H30"/>
    <mergeCell ref="I29:I30"/>
    <mergeCell ref="P20:P23"/>
    <mergeCell ref="Q20:Q23"/>
    <mergeCell ref="R20:R23"/>
    <mergeCell ref="A24:A30"/>
    <mergeCell ref="B24:B30"/>
    <mergeCell ref="C24:C30"/>
    <mergeCell ref="D24:D30"/>
    <mergeCell ref="E24:E30"/>
    <mergeCell ref="F24:F30"/>
    <mergeCell ref="G24:G30"/>
    <mergeCell ref="J24:J30"/>
    <mergeCell ref="K24:K30"/>
    <mergeCell ref="L24:L30"/>
    <mergeCell ref="M24:M30"/>
    <mergeCell ref="N24:N30"/>
    <mergeCell ref="O24:O30"/>
    <mergeCell ref="A35:A37"/>
    <mergeCell ref="B35:B37"/>
    <mergeCell ref="C35:C37"/>
    <mergeCell ref="D35:D37"/>
    <mergeCell ref="E35:E37"/>
    <mergeCell ref="F35:F37"/>
    <mergeCell ref="G35:G37"/>
    <mergeCell ref="H35:H36"/>
    <mergeCell ref="I35:I36"/>
    <mergeCell ref="J38:J40"/>
    <mergeCell ref="K38:K40"/>
    <mergeCell ref="L38:L40"/>
    <mergeCell ref="M38:M40"/>
    <mergeCell ref="N35:N37"/>
    <mergeCell ref="O35:O37"/>
    <mergeCell ref="P35:P37"/>
    <mergeCell ref="Q35:Q37"/>
    <mergeCell ref="R35:R37"/>
    <mergeCell ref="J35:J37"/>
    <mergeCell ref="K35:K37"/>
    <mergeCell ref="L35:L37"/>
    <mergeCell ref="M35:M37"/>
    <mergeCell ref="A38:A40"/>
    <mergeCell ref="B38:B40"/>
    <mergeCell ref="C38:C40"/>
    <mergeCell ref="D38:D40"/>
    <mergeCell ref="E38:E40"/>
    <mergeCell ref="F38:F40"/>
    <mergeCell ref="G38:G40"/>
    <mergeCell ref="H38:H39"/>
    <mergeCell ref="I38:I39"/>
    <mergeCell ref="L41:L44"/>
    <mergeCell ref="M41:M44"/>
    <mergeCell ref="N41:N44"/>
    <mergeCell ref="O41:O44"/>
    <mergeCell ref="P41:P44"/>
    <mergeCell ref="Q41:Q44"/>
    <mergeCell ref="R41:R44"/>
    <mergeCell ref="N38:N40"/>
    <mergeCell ref="O38:O40"/>
    <mergeCell ref="P38:P40"/>
    <mergeCell ref="Q38:Q40"/>
    <mergeCell ref="R38:R40"/>
    <mergeCell ref="A41:A44"/>
    <mergeCell ref="B41:B44"/>
    <mergeCell ref="C41:C44"/>
    <mergeCell ref="D41:D44"/>
    <mergeCell ref="E41:E44"/>
    <mergeCell ref="F41:F44"/>
    <mergeCell ref="G41:G44"/>
    <mergeCell ref="J41:J44"/>
    <mergeCell ref="K41:K44"/>
    <mergeCell ref="L45:L48"/>
    <mergeCell ref="M45:M48"/>
    <mergeCell ref="N45:N48"/>
    <mergeCell ref="O45:O48"/>
    <mergeCell ref="P45:P48"/>
    <mergeCell ref="Q45:Q48"/>
    <mergeCell ref="R45:R48"/>
    <mergeCell ref="A45:A48"/>
    <mergeCell ref="B45:B48"/>
    <mergeCell ref="C45:C48"/>
    <mergeCell ref="D45:D48"/>
    <mergeCell ref="E45:E48"/>
    <mergeCell ref="F45:F48"/>
    <mergeCell ref="G45:G48"/>
    <mergeCell ref="H45:H46"/>
    <mergeCell ref="I45:I46"/>
    <mergeCell ref="B49:B53"/>
    <mergeCell ref="C49:C53"/>
    <mergeCell ref="D49:D53"/>
    <mergeCell ref="E49:E53"/>
    <mergeCell ref="F49:F53"/>
    <mergeCell ref="G49:G53"/>
    <mergeCell ref="J49:J53"/>
    <mergeCell ref="K49:K53"/>
    <mergeCell ref="J45:J48"/>
    <mergeCell ref="K45:K48"/>
    <mergeCell ref="L49:L53"/>
    <mergeCell ref="M49:M53"/>
    <mergeCell ref="N49:N53"/>
    <mergeCell ref="O49:O53"/>
    <mergeCell ref="P49:P53"/>
    <mergeCell ref="Q49:Q53"/>
    <mergeCell ref="R49:R53"/>
    <mergeCell ref="A54:A57"/>
    <mergeCell ref="B54:B57"/>
    <mergeCell ref="C54:C57"/>
    <mergeCell ref="D54:D57"/>
    <mergeCell ref="E54:E57"/>
    <mergeCell ref="F54:F57"/>
    <mergeCell ref="G54:G57"/>
    <mergeCell ref="J54:J57"/>
    <mergeCell ref="K54:K57"/>
    <mergeCell ref="L54:L57"/>
    <mergeCell ref="M54:M57"/>
    <mergeCell ref="N54:N57"/>
    <mergeCell ref="O54:O57"/>
    <mergeCell ref="P54:P57"/>
    <mergeCell ref="Q54:Q57"/>
    <mergeCell ref="R54:R57"/>
    <mergeCell ref="A49:A53"/>
    <mergeCell ref="N58:N62"/>
    <mergeCell ref="O58:O62"/>
    <mergeCell ref="P58:P62"/>
    <mergeCell ref="Q58:Q62"/>
    <mergeCell ref="R58:R62"/>
    <mergeCell ref="A63:A64"/>
    <mergeCell ref="B63:B64"/>
    <mergeCell ref="C63:C64"/>
    <mergeCell ref="D63:D64"/>
    <mergeCell ref="E63:E64"/>
    <mergeCell ref="F63:F64"/>
    <mergeCell ref="G63:G64"/>
    <mergeCell ref="J63:J64"/>
    <mergeCell ref="K63:K64"/>
    <mergeCell ref="L63:L64"/>
    <mergeCell ref="M63:M64"/>
    <mergeCell ref="N63:N64"/>
    <mergeCell ref="O63:O64"/>
    <mergeCell ref="P63:P64"/>
    <mergeCell ref="Q63:Q64"/>
    <mergeCell ref="R63:R64"/>
    <mergeCell ref="A58:A62"/>
    <mergeCell ref="B58:B62"/>
    <mergeCell ref="L58:L62"/>
    <mergeCell ref="C58:C62"/>
    <mergeCell ref="D58:D62"/>
    <mergeCell ref="E58:E62"/>
    <mergeCell ref="F58:F62"/>
    <mergeCell ref="G58:G62"/>
    <mergeCell ref="J58:J62"/>
    <mergeCell ref="K58:K62"/>
    <mergeCell ref="M58:M62"/>
    <mergeCell ref="L67:L68"/>
    <mergeCell ref="M67:M68"/>
    <mergeCell ref="D67:D68"/>
    <mergeCell ref="E67:E68"/>
    <mergeCell ref="F67:F68"/>
    <mergeCell ref="G67:G68"/>
    <mergeCell ref="J67:J68"/>
    <mergeCell ref="K67:K68"/>
    <mergeCell ref="N67:N68"/>
    <mergeCell ref="O67:O68"/>
    <mergeCell ref="P67:P68"/>
    <mergeCell ref="Q67:Q68"/>
    <mergeCell ref="R67:R68"/>
    <mergeCell ref="A65:A66"/>
    <mergeCell ref="B65:B66"/>
    <mergeCell ref="C65:C66"/>
    <mergeCell ref="D65:D66"/>
    <mergeCell ref="E65:E66"/>
    <mergeCell ref="F65:F66"/>
    <mergeCell ref="G65:G66"/>
    <mergeCell ref="J65:J66"/>
    <mergeCell ref="K65:K66"/>
    <mergeCell ref="L65:L66"/>
    <mergeCell ref="M65:M66"/>
    <mergeCell ref="N65:N66"/>
    <mergeCell ref="O65:O66"/>
    <mergeCell ref="P65:P66"/>
    <mergeCell ref="Q65:Q66"/>
    <mergeCell ref="R65:R66"/>
    <mergeCell ref="A67:A68"/>
    <mergeCell ref="B67:B68"/>
    <mergeCell ref="C67:C68"/>
    <mergeCell ref="O69:O70"/>
    <mergeCell ref="P69:P70"/>
    <mergeCell ref="Q69:Q70"/>
    <mergeCell ref="R69:R70"/>
    <mergeCell ref="A69:A70"/>
    <mergeCell ref="B69:B70"/>
    <mergeCell ref="C69:C70"/>
    <mergeCell ref="D69:D70"/>
    <mergeCell ref="E69:E70"/>
    <mergeCell ref="F69:F70"/>
    <mergeCell ref="G69:G70"/>
    <mergeCell ref="J69:J70"/>
    <mergeCell ref="K69:K70"/>
    <mergeCell ref="L69:L70"/>
    <mergeCell ref="M69:M70"/>
    <mergeCell ref="N69:N70"/>
    <mergeCell ref="A89:A90"/>
    <mergeCell ref="B89:B90"/>
    <mergeCell ref="C89:C90"/>
    <mergeCell ref="D89:D90"/>
    <mergeCell ref="E89:E90"/>
    <mergeCell ref="N71:N77"/>
    <mergeCell ref="O71:O77"/>
    <mergeCell ref="P71:P77"/>
    <mergeCell ref="Q71:Q77"/>
    <mergeCell ref="C71:C77"/>
    <mergeCell ref="D71:D77"/>
    <mergeCell ref="E71:E77"/>
    <mergeCell ref="F71:F77"/>
    <mergeCell ref="R71:R77"/>
    <mergeCell ref="A78:A81"/>
    <mergeCell ref="B78:B81"/>
    <mergeCell ref="C78:C81"/>
    <mergeCell ref="D78:D81"/>
    <mergeCell ref="E78:E81"/>
    <mergeCell ref="F78:F81"/>
    <mergeCell ref="G78:G81"/>
    <mergeCell ref="J78:J81"/>
    <mergeCell ref="K78:K81"/>
    <mergeCell ref="L78:L81"/>
    <mergeCell ref="M78:M81"/>
    <mergeCell ref="N78:N81"/>
    <mergeCell ref="O78:O81"/>
    <mergeCell ref="P78:P81"/>
    <mergeCell ref="Q78:Q81"/>
    <mergeCell ref="R78:R81"/>
    <mergeCell ref="A71:A77"/>
    <mergeCell ref="B71:B77"/>
    <mergeCell ref="G71:G77"/>
    <mergeCell ref="J71:J77"/>
    <mergeCell ref="K71:K77"/>
    <mergeCell ref="L71:L77"/>
    <mergeCell ref="M71:M77"/>
    <mergeCell ref="R89:R90"/>
    <mergeCell ref="F89:F90"/>
    <mergeCell ref="G89:G90"/>
    <mergeCell ref="J89:J90"/>
    <mergeCell ref="M89:M90"/>
    <mergeCell ref="N89:N90"/>
    <mergeCell ref="O89:O90"/>
    <mergeCell ref="P89:P90"/>
    <mergeCell ref="Q89:Q90"/>
    <mergeCell ref="K89:K90"/>
    <mergeCell ref="L89:L90"/>
    <mergeCell ref="A91:A95"/>
    <mergeCell ref="B91:B95"/>
    <mergeCell ref="C91:C95"/>
    <mergeCell ref="D91:D95"/>
    <mergeCell ref="E91:E95"/>
    <mergeCell ref="F91:F95"/>
    <mergeCell ref="G91:G95"/>
    <mergeCell ref="J91:J95"/>
    <mergeCell ref="K91:K95"/>
    <mergeCell ref="R91:R95"/>
    <mergeCell ref="L91:L95"/>
    <mergeCell ref="M91:M95"/>
    <mergeCell ref="N91:N95"/>
    <mergeCell ref="O91:O95"/>
    <mergeCell ref="P91:P95"/>
    <mergeCell ref="Q91:Q95"/>
    <mergeCell ref="L96:L99"/>
    <mergeCell ref="M96:M99"/>
    <mergeCell ref="N96:N99"/>
    <mergeCell ref="O96:O99"/>
    <mergeCell ref="P96:P99"/>
    <mergeCell ref="Q96:Q99"/>
    <mergeCell ref="R96:R99"/>
    <mergeCell ref="G100:G107"/>
    <mergeCell ref="J100:J107"/>
    <mergeCell ref="K100:K107"/>
    <mergeCell ref="B96:B99"/>
    <mergeCell ref="C96:C99"/>
    <mergeCell ref="D96:D99"/>
    <mergeCell ref="E96:E99"/>
    <mergeCell ref="F96:F99"/>
    <mergeCell ref="G96:G99"/>
    <mergeCell ref="J96:J99"/>
    <mergeCell ref="K96:K99"/>
    <mergeCell ref="L100:L107"/>
    <mergeCell ref="M100:M107"/>
    <mergeCell ref="N100:N107"/>
    <mergeCell ref="O100:O107"/>
    <mergeCell ref="P100:P107"/>
    <mergeCell ref="Q100:Q107"/>
    <mergeCell ref="R100:R107"/>
    <mergeCell ref="A96:A99"/>
    <mergeCell ref="Q108:Q109"/>
    <mergeCell ref="A108:A109"/>
    <mergeCell ref="B108:B109"/>
    <mergeCell ref="C108:C109"/>
    <mergeCell ref="D108:D109"/>
    <mergeCell ref="E108:E109"/>
    <mergeCell ref="F108:F109"/>
    <mergeCell ref="J108:J109"/>
    <mergeCell ref="K108:K109"/>
    <mergeCell ref="L108:L109"/>
    <mergeCell ref="A100:A107"/>
    <mergeCell ref="B100:B107"/>
    <mergeCell ref="C100:C107"/>
    <mergeCell ref="D100:D107"/>
    <mergeCell ref="E100:E107"/>
    <mergeCell ref="F100:F107"/>
    <mergeCell ref="A114:A117"/>
    <mergeCell ref="B114:B117"/>
    <mergeCell ref="C114:C117"/>
    <mergeCell ref="D114:D117"/>
    <mergeCell ref="E114:E117"/>
    <mergeCell ref="N114:N117"/>
    <mergeCell ref="O114:O117"/>
    <mergeCell ref="P114:P117"/>
    <mergeCell ref="Q114:Q117"/>
    <mergeCell ref="A118:A120"/>
    <mergeCell ref="B118:B120"/>
    <mergeCell ref="C118:C120"/>
    <mergeCell ref="D118:D120"/>
    <mergeCell ref="R108:R109"/>
    <mergeCell ref="A110:A113"/>
    <mergeCell ref="B110:B113"/>
    <mergeCell ref="C110:C113"/>
    <mergeCell ref="D110:D113"/>
    <mergeCell ref="E110:E113"/>
    <mergeCell ref="F110:F113"/>
    <mergeCell ref="J110:J113"/>
    <mergeCell ref="K110:K113"/>
    <mergeCell ref="L110:L113"/>
    <mergeCell ref="M110:M113"/>
    <mergeCell ref="N110:N113"/>
    <mergeCell ref="O110:O113"/>
    <mergeCell ref="P110:P113"/>
    <mergeCell ref="Q110:Q113"/>
    <mergeCell ref="R110:R113"/>
    <mergeCell ref="M108:M109"/>
    <mergeCell ref="N108:N109"/>
    <mergeCell ref="O108:O109"/>
    <mergeCell ref="P108:P109"/>
    <mergeCell ref="E118:E120"/>
    <mergeCell ref="R114:R117"/>
    <mergeCell ref="F114:F117"/>
    <mergeCell ref="J114:J117"/>
    <mergeCell ref="K114:K117"/>
    <mergeCell ref="L114:L117"/>
    <mergeCell ref="M114:M117"/>
    <mergeCell ref="M125:M127"/>
    <mergeCell ref="N125:P125"/>
    <mergeCell ref="N126:N127"/>
    <mergeCell ref="N118:N120"/>
    <mergeCell ref="O118:O120"/>
    <mergeCell ref="P118:P120"/>
    <mergeCell ref="Q118:Q120"/>
    <mergeCell ref="R118:R120"/>
    <mergeCell ref="F118:F120"/>
    <mergeCell ref="J118:J120"/>
    <mergeCell ref="K118:K120"/>
    <mergeCell ref="L118:L120"/>
    <mergeCell ref="M118:M120"/>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36"/>
  <sheetViews>
    <sheetView topLeftCell="A19" zoomScale="70" zoomScaleNormal="70" workbookViewId="0">
      <selection activeCell="E7" sqref="E7:E11"/>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35.570312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1798</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s="167" customFormat="1" ht="58.5" customHeight="1" x14ac:dyDescent="0.25">
      <c r="A7" s="265">
        <v>1</v>
      </c>
      <c r="B7" s="265" t="s">
        <v>58</v>
      </c>
      <c r="C7" s="265">
        <v>1</v>
      </c>
      <c r="D7" s="266">
        <v>6</v>
      </c>
      <c r="E7" s="266" t="s">
        <v>59</v>
      </c>
      <c r="F7" s="266" t="s">
        <v>60</v>
      </c>
      <c r="G7" s="266" t="s">
        <v>61</v>
      </c>
      <c r="H7" s="72" t="s">
        <v>62</v>
      </c>
      <c r="I7" s="72">
        <v>1</v>
      </c>
      <c r="J7" s="266" t="s">
        <v>63</v>
      </c>
      <c r="K7" s="284" t="s">
        <v>75</v>
      </c>
      <c r="L7" s="284" t="s">
        <v>65</v>
      </c>
      <c r="M7" s="281">
        <v>31487</v>
      </c>
      <c r="N7" s="274" t="s">
        <v>65</v>
      </c>
      <c r="O7" s="281">
        <v>22500</v>
      </c>
      <c r="P7" s="274" t="s">
        <v>65</v>
      </c>
      <c r="Q7" s="271" t="s">
        <v>66</v>
      </c>
      <c r="R7" s="271" t="s">
        <v>67</v>
      </c>
      <c r="S7" s="203"/>
    </row>
    <row r="8" spans="1:19" s="167" customFormat="1" ht="58.5" customHeight="1" x14ac:dyDescent="0.25">
      <c r="A8" s="265"/>
      <c r="B8" s="265"/>
      <c r="C8" s="265"/>
      <c r="D8" s="266"/>
      <c r="E8" s="266"/>
      <c r="F8" s="266"/>
      <c r="G8" s="266"/>
      <c r="H8" s="72" t="s">
        <v>68</v>
      </c>
      <c r="I8" s="72" t="s">
        <v>69</v>
      </c>
      <c r="J8" s="266"/>
      <c r="K8" s="285"/>
      <c r="L8" s="285"/>
      <c r="M8" s="282"/>
      <c r="N8" s="275"/>
      <c r="O8" s="282"/>
      <c r="P8" s="275"/>
      <c r="Q8" s="272"/>
      <c r="R8" s="272"/>
      <c r="S8" s="203"/>
    </row>
    <row r="9" spans="1:19" s="167" customFormat="1" ht="58.5" customHeight="1" x14ac:dyDescent="0.25">
      <c r="A9" s="265"/>
      <c r="B9" s="265"/>
      <c r="C9" s="265"/>
      <c r="D9" s="266"/>
      <c r="E9" s="266"/>
      <c r="F9" s="266"/>
      <c r="G9" s="266"/>
      <c r="H9" s="72" t="s">
        <v>70</v>
      </c>
      <c r="I9" s="72">
        <v>1</v>
      </c>
      <c r="J9" s="266"/>
      <c r="K9" s="285"/>
      <c r="L9" s="285"/>
      <c r="M9" s="282"/>
      <c r="N9" s="275"/>
      <c r="O9" s="282"/>
      <c r="P9" s="275"/>
      <c r="Q9" s="272"/>
      <c r="R9" s="272"/>
      <c r="S9" s="203"/>
    </row>
    <row r="10" spans="1:19" s="167" customFormat="1" ht="58.5" customHeight="1" x14ac:dyDescent="0.25">
      <c r="A10" s="265"/>
      <c r="B10" s="265"/>
      <c r="C10" s="265"/>
      <c r="D10" s="266"/>
      <c r="E10" s="266"/>
      <c r="F10" s="266"/>
      <c r="G10" s="266"/>
      <c r="H10" s="72" t="s">
        <v>71</v>
      </c>
      <c r="I10" s="72" t="s">
        <v>72</v>
      </c>
      <c r="J10" s="266"/>
      <c r="K10" s="285"/>
      <c r="L10" s="285"/>
      <c r="M10" s="282"/>
      <c r="N10" s="275"/>
      <c r="O10" s="282"/>
      <c r="P10" s="275"/>
      <c r="Q10" s="272"/>
      <c r="R10" s="272"/>
      <c r="S10" s="203"/>
    </row>
    <row r="11" spans="1:19" s="167" customFormat="1" ht="58.5" customHeight="1" x14ac:dyDescent="0.25">
      <c r="A11" s="265"/>
      <c r="B11" s="265"/>
      <c r="C11" s="265"/>
      <c r="D11" s="266"/>
      <c r="E11" s="266"/>
      <c r="F11" s="266"/>
      <c r="G11" s="266"/>
      <c r="H11" s="72" t="s">
        <v>73</v>
      </c>
      <c r="I11" s="72" t="s">
        <v>74</v>
      </c>
      <c r="J11" s="266"/>
      <c r="K11" s="286"/>
      <c r="L11" s="286"/>
      <c r="M11" s="283"/>
      <c r="N11" s="276"/>
      <c r="O11" s="283"/>
      <c r="P11" s="276"/>
      <c r="Q11" s="273"/>
      <c r="R11" s="273"/>
      <c r="S11" s="203"/>
    </row>
    <row r="12" spans="1:19" s="167" customFormat="1" ht="105.75" customHeight="1" x14ac:dyDescent="0.25">
      <c r="A12" s="265">
        <v>2</v>
      </c>
      <c r="B12" s="265" t="s">
        <v>80</v>
      </c>
      <c r="C12" s="265">
        <v>1</v>
      </c>
      <c r="D12" s="265">
        <v>9</v>
      </c>
      <c r="E12" s="266" t="s">
        <v>85</v>
      </c>
      <c r="F12" s="266" t="s">
        <v>86</v>
      </c>
      <c r="G12" s="265" t="s">
        <v>87</v>
      </c>
      <c r="H12" s="72" t="s">
        <v>88</v>
      </c>
      <c r="I12" s="8">
        <v>1</v>
      </c>
      <c r="J12" s="266" t="s">
        <v>89</v>
      </c>
      <c r="K12" s="265" t="s">
        <v>79</v>
      </c>
      <c r="L12" s="265" t="s">
        <v>65</v>
      </c>
      <c r="M12" s="267">
        <f>80000+9830.33</f>
        <v>89830.33</v>
      </c>
      <c r="N12" s="267" t="s">
        <v>65</v>
      </c>
      <c r="O12" s="267">
        <v>80000</v>
      </c>
      <c r="P12" s="257" t="s">
        <v>65</v>
      </c>
      <c r="Q12" s="266" t="s">
        <v>81</v>
      </c>
      <c r="R12" s="266" t="s">
        <v>82</v>
      </c>
      <c r="S12" s="203"/>
    </row>
    <row r="13" spans="1:19" s="167" customFormat="1" ht="98.25" customHeight="1" x14ac:dyDescent="0.25">
      <c r="A13" s="265"/>
      <c r="B13" s="265"/>
      <c r="C13" s="265"/>
      <c r="D13" s="265"/>
      <c r="E13" s="266"/>
      <c r="F13" s="266"/>
      <c r="G13" s="265"/>
      <c r="H13" s="72" t="s">
        <v>90</v>
      </c>
      <c r="I13" s="8" t="s">
        <v>91</v>
      </c>
      <c r="J13" s="266"/>
      <c r="K13" s="265"/>
      <c r="L13" s="265"/>
      <c r="M13" s="267"/>
      <c r="N13" s="267"/>
      <c r="O13" s="267"/>
      <c r="P13" s="257"/>
      <c r="Q13" s="266"/>
      <c r="R13" s="266"/>
      <c r="S13" s="203"/>
    </row>
    <row r="14" spans="1:19" s="167" customFormat="1" ht="318" customHeight="1" x14ac:dyDescent="0.25">
      <c r="A14" s="8">
        <v>3</v>
      </c>
      <c r="B14" s="72" t="s">
        <v>92</v>
      </c>
      <c r="C14" s="72">
        <v>1.3</v>
      </c>
      <c r="D14" s="72">
        <v>13</v>
      </c>
      <c r="E14" s="72" t="s">
        <v>93</v>
      </c>
      <c r="F14" s="204" t="s">
        <v>94</v>
      </c>
      <c r="G14" s="204" t="s">
        <v>95</v>
      </c>
      <c r="H14" s="204" t="s">
        <v>96</v>
      </c>
      <c r="I14" s="72">
        <v>10</v>
      </c>
      <c r="J14" s="204" t="s">
        <v>97</v>
      </c>
      <c r="K14" s="204" t="s">
        <v>75</v>
      </c>
      <c r="L14" s="204" t="s">
        <v>65</v>
      </c>
      <c r="M14" s="205">
        <f>90800+76000</f>
        <v>166800</v>
      </c>
      <c r="N14" s="205" t="s">
        <v>65</v>
      </c>
      <c r="O14" s="205">
        <v>90800</v>
      </c>
      <c r="P14" s="204" t="s">
        <v>65</v>
      </c>
      <c r="Q14" s="204" t="s">
        <v>98</v>
      </c>
      <c r="R14" s="204" t="s">
        <v>99</v>
      </c>
      <c r="S14" s="203"/>
    </row>
    <row r="15" spans="1:19" s="167" customFormat="1" ht="77.25" customHeight="1" x14ac:dyDescent="0.25">
      <c r="A15" s="268">
        <v>4</v>
      </c>
      <c r="B15" s="271" t="s">
        <v>80</v>
      </c>
      <c r="C15" s="271">
        <v>1</v>
      </c>
      <c r="D15" s="271">
        <v>6</v>
      </c>
      <c r="E15" s="266" t="s">
        <v>103</v>
      </c>
      <c r="F15" s="259" t="s">
        <v>1799</v>
      </c>
      <c r="G15" s="259" t="s">
        <v>104</v>
      </c>
      <c r="H15" s="204" t="s">
        <v>88</v>
      </c>
      <c r="I15" s="72">
        <f>2-1</f>
        <v>1</v>
      </c>
      <c r="J15" s="259" t="s">
        <v>105</v>
      </c>
      <c r="K15" s="259" t="s">
        <v>75</v>
      </c>
      <c r="L15" s="259" t="s">
        <v>65</v>
      </c>
      <c r="M15" s="262">
        <f>58633.19-11309.92+9745-2820</f>
        <v>54248.270000000004</v>
      </c>
      <c r="N15" s="259"/>
      <c r="O15" s="262">
        <f>58633.19-11309.92</f>
        <v>47323.270000000004</v>
      </c>
      <c r="P15" s="259" t="s">
        <v>65</v>
      </c>
      <c r="Q15" s="259" t="s">
        <v>106</v>
      </c>
      <c r="R15" s="259" t="s">
        <v>107</v>
      </c>
      <c r="S15" s="203"/>
    </row>
    <row r="16" spans="1:19" s="167" customFormat="1" ht="77.25" customHeight="1" x14ac:dyDescent="0.25">
      <c r="A16" s="269"/>
      <c r="B16" s="272"/>
      <c r="C16" s="272"/>
      <c r="D16" s="272"/>
      <c r="E16" s="266"/>
      <c r="F16" s="260"/>
      <c r="G16" s="260"/>
      <c r="H16" s="204" t="s">
        <v>90</v>
      </c>
      <c r="I16" s="72">
        <f>70+50-50</f>
        <v>70</v>
      </c>
      <c r="J16" s="260"/>
      <c r="K16" s="260"/>
      <c r="L16" s="260"/>
      <c r="M16" s="263"/>
      <c r="N16" s="260"/>
      <c r="O16" s="263"/>
      <c r="P16" s="260"/>
      <c r="Q16" s="260"/>
      <c r="R16" s="260"/>
      <c r="S16" s="203"/>
    </row>
    <row r="17" spans="1:19" s="167" customFormat="1" ht="77.25" customHeight="1" x14ac:dyDescent="0.25">
      <c r="A17" s="269"/>
      <c r="B17" s="272"/>
      <c r="C17" s="272"/>
      <c r="D17" s="272"/>
      <c r="E17" s="266"/>
      <c r="F17" s="260"/>
      <c r="G17" s="260"/>
      <c r="H17" s="204" t="s">
        <v>108</v>
      </c>
      <c r="I17" s="72">
        <v>1</v>
      </c>
      <c r="J17" s="260"/>
      <c r="K17" s="260"/>
      <c r="L17" s="260"/>
      <c r="M17" s="263"/>
      <c r="N17" s="260"/>
      <c r="O17" s="263"/>
      <c r="P17" s="260"/>
      <c r="Q17" s="260"/>
      <c r="R17" s="260"/>
      <c r="S17" s="203"/>
    </row>
    <row r="18" spans="1:19" s="167" customFormat="1" ht="77.25" customHeight="1" x14ac:dyDescent="0.25">
      <c r="A18" s="270"/>
      <c r="B18" s="273"/>
      <c r="C18" s="273"/>
      <c r="D18" s="273"/>
      <c r="E18" s="266"/>
      <c r="F18" s="261"/>
      <c r="G18" s="261"/>
      <c r="H18" s="204" t="s">
        <v>109</v>
      </c>
      <c r="I18" s="72">
        <v>1000</v>
      </c>
      <c r="J18" s="261"/>
      <c r="K18" s="261"/>
      <c r="L18" s="261"/>
      <c r="M18" s="264"/>
      <c r="N18" s="261"/>
      <c r="O18" s="264"/>
      <c r="P18" s="261"/>
      <c r="Q18" s="261"/>
      <c r="R18" s="261"/>
      <c r="S18" s="203"/>
    </row>
    <row r="19" spans="1:19" s="167" customFormat="1" ht="52.5" customHeight="1" x14ac:dyDescent="0.25">
      <c r="A19" s="265">
        <v>5</v>
      </c>
      <c r="B19" s="266" t="s">
        <v>92</v>
      </c>
      <c r="C19" s="266">
        <v>5</v>
      </c>
      <c r="D19" s="266">
        <v>4</v>
      </c>
      <c r="E19" s="266" t="s">
        <v>110</v>
      </c>
      <c r="F19" s="258" t="s">
        <v>111</v>
      </c>
      <c r="G19" s="258" t="s">
        <v>112</v>
      </c>
      <c r="H19" s="204" t="s">
        <v>113</v>
      </c>
      <c r="I19" s="72">
        <v>1</v>
      </c>
      <c r="J19" s="258" t="s">
        <v>114</v>
      </c>
      <c r="K19" s="258" t="s">
        <v>79</v>
      </c>
      <c r="L19" s="258" t="s">
        <v>65</v>
      </c>
      <c r="M19" s="256">
        <f>70000+7044</f>
        <v>77044</v>
      </c>
      <c r="N19" s="267" t="s">
        <v>65</v>
      </c>
      <c r="O19" s="256">
        <f>70000</f>
        <v>70000</v>
      </c>
      <c r="P19" s="257" t="s">
        <v>65</v>
      </c>
      <c r="Q19" s="258" t="s">
        <v>115</v>
      </c>
      <c r="R19" s="258" t="s">
        <v>116</v>
      </c>
      <c r="S19" s="203"/>
    </row>
    <row r="20" spans="1:19" s="167" customFormat="1" ht="59.25" customHeight="1" x14ac:dyDescent="0.25">
      <c r="A20" s="265"/>
      <c r="B20" s="266"/>
      <c r="C20" s="266"/>
      <c r="D20" s="266"/>
      <c r="E20" s="266"/>
      <c r="F20" s="258"/>
      <c r="G20" s="258"/>
      <c r="H20" s="204" t="s">
        <v>117</v>
      </c>
      <c r="I20" s="72">
        <v>40</v>
      </c>
      <c r="J20" s="258"/>
      <c r="K20" s="258"/>
      <c r="L20" s="258"/>
      <c r="M20" s="256"/>
      <c r="N20" s="267"/>
      <c r="O20" s="256"/>
      <c r="P20" s="257"/>
      <c r="Q20" s="258"/>
      <c r="R20" s="258"/>
      <c r="S20" s="203"/>
    </row>
    <row r="21" spans="1:19" s="167" customFormat="1" ht="27" customHeight="1" x14ac:dyDescent="0.25">
      <c r="A21" s="265"/>
      <c r="B21" s="266"/>
      <c r="C21" s="266"/>
      <c r="D21" s="266"/>
      <c r="E21" s="266"/>
      <c r="F21" s="258"/>
      <c r="G21" s="258"/>
      <c r="H21" s="204" t="s">
        <v>108</v>
      </c>
      <c r="I21" s="72">
        <v>1</v>
      </c>
      <c r="J21" s="258"/>
      <c r="K21" s="258"/>
      <c r="L21" s="258"/>
      <c r="M21" s="256"/>
      <c r="N21" s="267"/>
      <c r="O21" s="256"/>
      <c r="P21" s="257"/>
      <c r="Q21" s="258"/>
      <c r="R21" s="258"/>
      <c r="S21" s="203"/>
    </row>
    <row r="22" spans="1:19" s="167" customFormat="1" ht="36.75" customHeight="1" x14ac:dyDescent="0.25">
      <c r="A22" s="265"/>
      <c r="B22" s="266"/>
      <c r="C22" s="266"/>
      <c r="D22" s="266"/>
      <c r="E22" s="266"/>
      <c r="F22" s="258"/>
      <c r="G22" s="258"/>
      <c r="H22" s="204" t="s">
        <v>109</v>
      </c>
      <c r="I22" s="72">
        <v>400</v>
      </c>
      <c r="J22" s="258"/>
      <c r="K22" s="258"/>
      <c r="L22" s="258"/>
      <c r="M22" s="256"/>
      <c r="N22" s="267"/>
      <c r="O22" s="256"/>
      <c r="P22" s="257"/>
      <c r="Q22" s="258"/>
      <c r="R22" s="258"/>
      <c r="S22" s="203"/>
    </row>
    <row r="23" spans="1:19" s="167" customFormat="1" ht="36" customHeight="1" x14ac:dyDescent="0.25">
      <c r="A23" s="265"/>
      <c r="B23" s="266"/>
      <c r="C23" s="266"/>
      <c r="D23" s="266"/>
      <c r="E23" s="266"/>
      <c r="F23" s="258"/>
      <c r="G23" s="258"/>
      <c r="H23" s="204" t="s">
        <v>88</v>
      </c>
      <c r="I23" s="72">
        <v>1</v>
      </c>
      <c r="J23" s="258"/>
      <c r="K23" s="258"/>
      <c r="L23" s="258"/>
      <c r="M23" s="256"/>
      <c r="N23" s="267"/>
      <c r="O23" s="256"/>
      <c r="P23" s="257"/>
      <c r="Q23" s="258"/>
      <c r="R23" s="258"/>
      <c r="S23" s="203"/>
    </row>
    <row r="24" spans="1:19" s="167" customFormat="1" ht="46.5" customHeight="1" x14ac:dyDescent="0.25">
      <c r="A24" s="265"/>
      <c r="B24" s="266"/>
      <c r="C24" s="266"/>
      <c r="D24" s="266"/>
      <c r="E24" s="266"/>
      <c r="F24" s="258"/>
      <c r="G24" s="258"/>
      <c r="H24" s="204" t="s">
        <v>90</v>
      </c>
      <c r="I24" s="72" t="s">
        <v>118</v>
      </c>
      <c r="J24" s="258"/>
      <c r="K24" s="258"/>
      <c r="L24" s="258"/>
      <c r="M24" s="256"/>
      <c r="N24" s="267"/>
      <c r="O24" s="256"/>
      <c r="P24" s="257"/>
      <c r="Q24" s="258"/>
      <c r="R24" s="258"/>
      <c r="S24" s="203"/>
    </row>
    <row r="25" spans="1:19" s="167" customFormat="1" ht="29.25" customHeight="1" x14ac:dyDescent="0.25">
      <c r="A25" s="265"/>
      <c r="B25" s="266"/>
      <c r="C25" s="266"/>
      <c r="D25" s="266"/>
      <c r="E25" s="266"/>
      <c r="F25" s="258"/>
      <c r="G25" s="258"/>
      <c r="H25" s="204" t="s">
        <v>70</v>
      </c>
      <c r="I25" s="72">
        <v>1</v>
      </c>
      <c r="J25" s="258"/>
      <c r="K25" s="258"/>
      <c r="L25" s="258"/>
      <c r="M25" s="256"/>
      <c r="N25" s="267"/>
      <c r="O25" s="256"/>
      <c r="P25" s="257"/>
      <c r="Q25" s="258"/>
      <c r="R25" s="258"/>
      <c r="S25" s="203"/>
    </row>
    <row r="26" spans="1:19" s="167" customFormat="1" ht="39" customHeight="1" x14ac:dyDescent="0.25">
      <c r="A26" s="265"/>
      <c r="B26" s="266"/>
      <c r="C26" s="266"/>
      <c r="D26" s="266"/>
      <c r="E26" s="266"/>
      <c r="F26" s="258"/>
      <c r="G26" s="258"/>
      <c r="H26" s="204" t="s">
        <v>71</v>
      </c>
      <c r="I26" s="72">
        <v>60</v>
      </c>
      <c r="J26" s="258"/>
      <c r="K26" s="258"/>
      <c r="L26" s="258"/>
      <c r="M26" s="256"/>
      <c r="N26" s="267"/>
      <c r="O26" s="256"/>
      <c r="P26" s="257"/>
      <c r="Q26" s="258"/>
      <c r="R26" s="258"/>
      <c r="S26" s="203"/>
    </row>
    <row r="27" spans="1:19" s="3" customFormat="1" x14ac:dyDescent="0.25">
      <c r="A27" s="28"/>
      <c r="B27" s="28"/>
      <c r="C27" s="28"/>
      <c r="D27" s="29"/>
      <c r="E27" s="29"/>
      <c r="F27" s="29"/>
      <c r="G27" s="29"/>
      <c r="H27" s="29"/>
      <c r="I27" s="30"/>
      <c r="J27" s="29"/>
      <c r="K27" s="1"/>
      <c r="L27" s="31"/>
      <c r="M27" s="32"/>
      <c r="N27" s="32"/>
      <c r="O27" s="32"/>
      <c r="P27" s="32"/>
      <c r="Q27" s="29"/>
      <c r="R27" s="29"/>
      <c r="S27" s="27"/>
    </row>
    <row r="28" spans="1:19" ht="15" customHeight="1" x14ac:dyDescent="0.25">
      <c r="K28" s="36"/>
      <c r="L28" s="37"/>
      <c r="M28" s="34"/>
      <c r="N28" s="287" t="s">
        <v>55</v>
      </c>
      <c r="O28" s="288"/>
      <c r="P28" s="1"/>
    </row>
    <row r="29" spans="1:19" x14ac:dyDescent="0.25">
      <c r="K29" s="36"/>
      <c r="L29" s="37"/>
      <c r="M29" s="35"/>
      <c r="N29" s="24" t="s">
        <v>56</v>
      </c>
      <c r="O29" s="24" t="s">
        <v>0</v>
      </c>
      <c r="P29" s="1"/>
    </row>
    <row r="30" spans="1:19" ht="15.75" customHeight="1" x14ac:dyDescent="0.25">
      <c r="K30" s="36"/>
      <c r="L30" s="36"/>
      <c r="M30" s="24" t="s">
        <v>1646</v>
      </c>
      <c r="N30" s="41">
        <v>5</v>
      </c>
      <c r="O30" s="33">
        <f>O7+O12+O14+O15+O19</f>
        <v>310623.27</v>
      </c>
      <c r="P30" s="1"/>
    </row>
    <row r="36" spans="12:12" x14ac:dyDescent="0.25">
      <c r="L36" s="1" t="s">
        <v>57</v>
      </c>
    </row>
  </sheetData>
  <mergeCells count="79">
    <mergeCell ref="A7:A11"/>
    <mergeCell ref="B7:B11"/>
    <mergeCell ref="Q4:Q5"/>
    <mergeCell ref="R4:R5"/>
    <mergeCell ref="N28:O28"/>
    <mergeCell ref="G4:G5"/>
    <mergeCell ref="H4:I4"/>
    <mergeCell ref="J4:J5"/>
    <mergeCell ref="K4:L4"/>
    <mergeCell ref="M4:N4"/>
    <mergeCell ref="O4:P4"/>
    <mergeCell ref="R7:R11"/>
    <mergeCell ref="F4:F5"/>
    <mergeCell ref="A4:A5"/>
    <mergeCell ref="B4:B5"/>
    <mergeCell ref="C4:C5"/>
    <mergeCell ref="D4:D5"/>
    <mergeCell ref="E4:E5"/>
    <mergeCell ref="O12:O13"/>
    <mergeCell ref="P12:P13"/>
    <mergeCell ref="N7:N11"/>
    <mergeCell ref="O7:O11"/>
    <mergeCell ref="J7:J11"/>
    <mergeCell ref="K7:K11"/>
    <mergeCell ref="L7:L11"/>
    <mergeCell ref="M7:M11"/>
    <mergeCell ref="C7:C11"/>
    <mergeCell ref="D7:D11"/>
    <mergeCell ref="E7:E11"/>
    <mergeCell ref="F7:F11"/>
    <mergeCell ref="G7:G11"/>
    <mergeCell ref="Q12:Q13"/>
    <mergeCell ref="R12:R13"/>
    <mergeCell ref="P7:P11"/>
    <mergeCell ref="Q7:Q11"/>
    <mergeCell ref="A12:A13"/>
    <mergeCell ref="B12:B13"/>
    <mergeCell ref="C12:C13"/>
    <mergeCell ref="D12:D13"/>
    <mergeCell ref="E12:E13"/>
    <mergeCell ref="F12:F13"/>
    <mergeCell ref="G12:G13"/>
    <mergeCell ref="J12:J13"/>
    <mergeCell ref="K12:K13"/>
    <mergeCell ref="L12:L13"/>
    <mergeCell ref="M12:M13"/>
    <mergeCell ref="N12:N13"/>
    <mergeCell ref="M19:M26"/>
    <mergeCell ref="N19:N26"/>
    <mergeCell ref="A15:A18"/>
    <mergeCell ref="B15:B18"/>
    <mergeCell ref="C15:C18"/>
    <mergeCell ref="D15:D18"/>
    <mergeCell ref="E15:E18"/>
    <mergeCell ref="F15:F18"/>
    <mergeCell ref="G15:G18"/>
    <mergeCell ref="J15:J18"/>
    <mergeCell ref="K15:K18"/>
    <mergeCell ref="L15:L18"/>
    <mergeCell ref="M15:M18"/>
    <mergeCell ref="N15:N18"/>
    <mergeCell ref="F19:F26"/>
    <mergeCell ref="G19:G26"/>
    <mergeCell ref="J19:J26"/>
    <mergeCell ref="K19:K26"/>
    <mergeCell ref="L19:L26"/>
    <mergeCell ref="A19:A26"/>
    <mergeCell ref="B19:B26"/>
    <mergeCell ref="C19:C26"/>
    <mergeCell ref="D19:D26"/>
    <mergeCell ref="E19:E26"/>
    <mergeCell ref="O19:O26"/>
    <mergeCell ref="P19:P26"/>
    <mergeCell ref="Q19:Q26"/>
    <mergeCell ref="R19:R26"/>
    <mergeCell ref="P15:P18"/>
    <mergeCell ref="Q15:Q18"/>
    <mergeCell ref="R15:R18"/>
    <mergeCell ref="O15:O18"/>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30"/>
  <sheetViews>
    <sheetView topLeftCell="A11" zoomScale="80" zoomScaleNormal="80" workbookViewId="0">
      <selection activeCell="E27" sqref="E27"/>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1800</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s="21" customFormat="1" ht="33.75" customHeight="1" x14ac:dyDescent="0.2">
      <c r="A7" s="303">
        <v>1</v>
      </c>
      <c r="B7" s="268">
        <v>6</v>
      </c>
      <c r="C7" s="268">
        <v>5</v>
      </c>
      <c r="D7" s="271">
        <v>4</v>
      </c>
      <c r="E7" s="298" t="s">
        <v>122</v>
      </c>
      <c r="F7" s="298" t="s">
        <v>123</v>
      </c>
      <c r="G7" s="72" t="s">
        <v>124</v>
      </c>
      <c r="H7" s="72">
        <v>80</v>
      </c>
      <c r="I7" s="206" t="s">
        <v>125</v>
      </c>
      <c r="J7" s="271" t="s">
        <v>126</v>
      </c>
      <c r="K7" s="284" t="s">
        <v>79</v>
      </c>
      <c r="L7" s="301"/>
      <c r="M7" s="262">
        <v>38800</v>
      </c>
      <c r="N7" s="262"/>
      <c r="O7" s="262">
        <v>38800</v>
      </c>
      <c r="P7" s="305"/>
      <c r="Q7" s="271" t="s">
        <v>127</v>
      </c>
      <c r="R7" s="271" t="s">
        <v>128</v>
      </c>
    </row>
    <row r="8" spans="1:19" s="21" customFormat="1" ht="33.75" customHeight="1" x14ac:dyDescent="0.2">
      <c r="A8" s="304"/>
      <c r="B8" s="270"/>
      <c r="C8" s="270"/>
      <c r="D8" s="273"/>
      <c r="E8" s="300"/>
      <c r="F8" s="300"/>
      <c r="G8" s="72" t="s">
        <v>129</v>
      </c>
      <c r="H8" s="72">
        <v>45</v>
      </c>
      <c r="I8" s="206" t="s">
        <v>125</v>
      </c>
      <c r="J8" s="273"/>
      <c r="K8" s="286"/>
      <c r="L8" s="302"/>
      <c r="M8" s="264"/>
      <c r="N8" s="264"/>
      <c r="O8" s="264"/>
      <c r="P8" s="306"/>
      <c r="Q8" s="273"/>
      <c r="R8" s="273"/>
    </row>
    <row r="9" spans="1:19" s="42" customFormat="1" ht="81.75" customHeight="1" x14ac:dyDescent="0.25">
      <c r="A9" s="207">
        <v>2</v>
      </c>
      <c r="B9" s="8">
        <v>1</v>
      </c>
      <c r="C9" s="8">
        <v>1</v>
      </c>
      <c r="D9" s="72">
        <v>6</v>
      </c>
      <c r="E9" s="69" t="s">
        <v>131</v>
      </c>
      <c r="F9" s="208" t="s">
        <v>132</v>
      </c>
      <c r="G9" s="72" t="s">
        <v>129</v>
      </c>
      <c r="H9" s="209">
        <v>23</v>
      </c>
      <c r="I9" s="206" t="s">
        <v>125</v>
      </c>
      <c r="J9" s="208" t="s">
        <v>133</v>
      </c>
      <c r="K9" s="210" t="s">
        <v>79</v>
      </c>
      <c r="L9" s="210"/>
      <c r="M9" s="182">
        <v>4651.3</v>
      </c>
      <c r="N9" s="182"/>
      <c r="O9" s="182">
        <v>4141.3</v>
      </c>
      <c r="P9" s="182"/>
      <c r="Q9" s="208" t="s">
        <v>134</v>
      </c>
      <c r="R9" s="208" t="s">
        <v>135</v>
      </c>
    </row>
    <row r="10" spans="1:19" s="42" customFormat="1" ht="44.25" customHeight="1" x14ac:dyDescent="0.25">
      <c r="A10" s="268">
        <v>3</v>
      </c>
      <c r="B10" s="268">
        <v>3</v>
      </c>
      <c r="C10" s="268">
        <v>1</v>
      </c>
      <c r="D10" s="271">
        <v>6</v>
      </c>
      <c r="E10" s="298" t="s">
        <v>136</v>
      </c>
      <c r="F10" s="298" t="s">
        <v>137</v>
      </c>
      <c r="G10" s="72" t="s">
        <v>129</v>
      </c>
      <c r="H10" s="72">
        <v>40</v>
      </c>
      <c r="I10" s="206" t="s">
        <v>125</v>
      </c>
      <c r="J10" s="298" t="s">
        <v>138</v>
      </c>
      <c r="K10" s="284" t="s">
        <v>75</v>
      </c>
      <c r="L10" s="284"/>
      <c r="M10" s="281">
        <v>63818</v>
      </c>
      <c r="N10" s="281"/>
      <c r="O10" s="281">
        <v>51782</v>
      </c>
      <c r="P10" s="281"/>
      <c r="Q10" s="298" t="s">
        <v>139</v>
      </c>
      <c r="R10" s="298" t="s">
        <v>140</v>
      </c>
    </row>
    <row r="11" spans="1:19" s="42" customFormat="1" ht="54" customHeight="1" x14ac:dyDescent="0.25">
      <c r="A11" s="270"/>
      <c r="B11" s="270"/>
      <c r="C11" s="270"/>
      <c r="D11" s="273"/>
      <c r="E11" s="300"/>
      <c r="F11" s="300"/>
      <c r="G11" s="72" t="s">
        <v>129</v>
      </c>
      <c r="H11" s="72">
        <v>40</v>
      </c>
      <c r="I11" s="206" t="s">
        <v>125</v>
      </c>
      <c r="J11" s="300"/>
      <c r="K11" s="286"/>
      <c r="L11" s="286"/>
      <c r="M11" s="283"/>
      <c r="N11" s="283"/>
      <c r="O11" s="283"/>
      <c r="P11" s="283"/>
      <c r="Q11" s="300"/>
      <c r="R11" s="300"/>
    </row>
    <row r="12" spans="1:19" s="40" customFormat="1" ht="18.75" customHeight="1" x14ac:dyDescent="0.25">
      <c r="A12" s="268">
        <v>4</v>
      </c>
      <c r="B12" s="268">
        <v>3</v>
      </c>
      <c r="C12" s="268">
        <v>1</v>
      </c>
      <c r="D12" s="271">
        <v>6</v>
      </c>
      <c r="E12" s="298" t="s">
        <v>141</v>
      </c>
      <c r="F12" s="298" t="s">
        <v>142</v>
      </c>
      <c r="G12" s="72" t="s">
        <v>143</v>
      </c>
      <c r="H12" s="72">
        <v>400</v>
      </c>
      <c r="I12" s="206" t="s">
        <v>125</v>
      </c>
      <c r="J12" s="298" t="s">
        <v>144</v>
      </c>
      <c r="K12" s="284" t="s">
        <v>75</v>
      </c>
      <c r="L12" s="284"/>
      <c r="M12" s="281">
        <v>107588.83</v>
      </c>
      <c r="N12" s="281"/>
      <c r="O12" s="281">
        <v>95800.4</v>
      </c>
      <c r="P12" s="281"/>
      <c r="Q12" s="298" t="s">
        <v>145</v>
      </c>
      <c r="R12" s="298" t="s">
        <v>146</v>
      </c>
    </row>
    <row r="13" spans="1:19" s="40" customFormat="1" ht="20.25" customHeight="1" x14ac:dyDescent="0.25">
      <c r="A13" s="269"/>
      <c r="B13" s="269"/>
      <c r="C13" s="269"/>
      <c r="D13" s="272"/>
      <c r="E13" s="299"/>
      <c r="F13" s="299"/>
      <c r="G13" s="72" t="s">
        <v>147</v>
      </c>
      <c r="H13" s="72">
        <v>800</v>
      </c>
      <c r="I13" s="206" t="s">
        <v>125</v>
      </c>
      <c r="J13" s="299"/>
      <c r="K13" s="285"/>
      <c r="L13" s="285"/>
      <c r="M13" s="282"/>
      <c r="N13" s="282"/>
      <c r="O13" s="282"/>
      <c r="P13" s="282"/>
      <c r="Q13" s="299"/>
      <c r="R13" s="299"/>
    </row>
    <row r="14" spans="1:19" s="40" customFormat="1" ht="69.75" customHeight="1" x14ac:dyDescent="0.25">
      <c r="A14" s="270"/>
      <c r="B14" s="270"/>
      <c r="C14" s="270"/>
      <c r="D14" s="273"/>
      <c r="E14" s="300"/>
      <c r="F14" s="300"/>
      <c r="G14" s="72" t="s">
        <v>129</v>
      </c>
      <c r="H14" s="72">
        <v>35</v>
      </c>
      <c r="I14" s="206" t="s">
        <v>125</v>
      </c>
      <c r="J14" s="300"/>
      <c r="K14" s="286"/>
      <c r="L14" s="286"/>
      <c r="M14" s="283"/>
      <c r="N14" s="283"/>
      <c r="O14" s="283"/>
      <c r="P14" s="283"/>
      <c r="Q14" s="300"/>
      <c r="R14" s="300"/>
    </row>
    <row r="15" spans="1:19" s="44" customFormat="1" ht="33" customHeight="1" x14ac:dyDescent="0.25">
      <c r="A15" s="268">
        <v>5</v>
      </c>
      <c r="B15" s="268">
        <v>1</v>
      </c>
      <c r="C15" s="268">
        <v>1</v>
      </c>
      <c r="D15" s="271">
        <v>6</v>
      </c>
      <c r="E15" s="298" t="s">
        <v>148</v>
      </c>
      <c r="F15" s="298" t="s">
        <v>149</v>
      </c>
      <c r="G15" s="72" t="s">
        <v>100</v>
      </c>
      <c r="H15" s="72">
        <v>21</v>
      </c>
      <c r="I15" s="206" t="s">
        <v>125</v>
      </c>
      <c r="J15" s="298" t="s">
        <v>150</v>
      </c>
      <c r="K15" s="284"/>
      <c r="L15" s="284"/>
      <c r="M15" s="281">
        <v>30796.1</v>
      </c>
      <c r="N15" s="281"/>
      <c r="O15" s="281">
        <v>30796.1</v>
      </c>
      <c r="P15" s="281"/>
      <c r="Q15" s="298" t="s">
        <v>151</v>
      </c>
      <c r="R15" s="298" t="s">
        <v>152</v>
      </c>
    </row>
    <row r="16" spans="1:19" s="45" customFormat="1" ht="30" customHeight="1" x14ac:dyDescent="0.25">
      <c r="A16" s="269"/>
      <c r="B16" s="269"/>
      <c r="C16" s="269"/>
      <c r="D16" s="272"/>
      <c r="E16" s="299"/>
      <c r="F16" s="299"/>
      <c r="G16" s="271" t="s">
        <v>153</v>
      </c>
      <c r="H16" s="271" t="s">
        <v>153</v>
      </c>
      <c r="I16" s="296" t="s">
        <v>153</v>
      </c>
      <c r="J16" s="299"/>
      <c r="K16" s="285"/>
      <c r="L16" s="285"/>
      <c r="M16" s="282"/>
      <c r="N16" s="282"/>
      <c r="O16" s="282"/>
      <c r="P16" s="282"/>
      <c r="Q16" s="299"/>
      <c r="R16" s="299"/>
    </row>
    <row r="17" spans="1:19" s="44" customFormat="1" ht="26.25" customHeight="1" x14ac:dyDescent="0.25">
      <c r="A17" s="270"/>
      <c r="B17" s="270"/>
      <c r="C17" s="270"/>
      <c r="D17" s="273"/>
      <c r="E17" s="300"/>
      <c r="F17" s="300"/>
      <c r="G17" s="273"/>
      <c r="H17" s="273"/>
      <c r="I17" s="297"/>
      <c r="J17" s="300"/>
      <c r="K17" s="286"/>
      <c r="L17" s="286"/>
      <c r="M17" s="283"/>
      <c r="N17" s="283"/>
      <c r="O17" s="283"/>
      <c r="P17" s="283"/>
      <c r="Q17" s="300"/>
      <c r="R17" s="300"/>
    </row>
    <row r="18" spans="1:19" s="43" customFormat="1" ht="81" customHeight="1" x14ac:dyDescent="0.25">
      <c r="A18" s="72">
        <v>6</v>
      </c>
      <c r="B18" s="72">
        <v>1</v>
      </c>
      <c r="C18" s="72">
        <v>1</v>
      </c>
      <c r="D18" s="72">
        <v>9</v>
      </c>
      <c r="E18" s="69" t="s">
        <v>156</v>
      </c>
      <c r="F18" s="69" t="s">
        <v>157</v>
      </c>
      <c r="G18" s="72" t="s">
        <v>158</v>
      </c>
      <c r="H18" s="72">
        <v>1</v>
      </c>
      <c r="I18" s="72" t="s">
        <v>155</v>
      </c>
      <c r="J18" s="208" t="s">
        <v>159</v>
      </c>
      <c r="K18" s="72"/>
      <c r="L18" s="72"/>
      <c r="M18" s="205">
        <v>14559.9</v>
      </c>
      <c r="N18" s="205"/>
      <c r="O18" s="205">
        <v>11071.5</v>
      </c>
      <c r="P18" s="205"/>
      <c r="Q18" s="208" t="s">
        <v>160</v>
      </c>
      <c r="R18" s="69" t="s">
        <v>161</v>
      </c>
    </row>
    <row r="19" spans="1:19" s="42" customFormat="1" hidden="1" x14ac:dyDescent="0.25">
      <c r="A19" s="293" t="s">
        <v>130</v>
      </c>
      <c r="B19" s="294"/>
      <c r="C19" s="294"/>
      <c r="D19" s="294"/>
      <c r="E19" s="294"/>
      <c r="F19" s="294"/>
      <c r="G19" s="294"/>
      <c r="H19" s="294"/>
      <c r="I19" s="294"/>
      <c r="J19" s="294"/>
      <c r="K19" s="294"/>
      <c r="L19" s="294"/>
      <c r="M19" s="294"/>
      <c r="N19" s="294"/>
      <c r="O19" s="294"/>
      <c r="P19" s="294"/>
      <c r="Q19" s="294"/>
      <c r="R19" s="295"/>
    </row>
    <row r="20" spans="1:19" s="42" customFormat="1" ht="82.5" customHeight="1" x14ac:dyDescent="0.25">
      <c r="A20" s="72">
        <v>7</v>
      </c>
      <c r="B20" s="72">
        <v>5</v>
      </c>
      <c r="C20" s="72">
        <v>1</v>
      </c>
      <c r="D20" s="72">
        <v>9</v>
      </c>
      <c r="E20" s="69" t="s">
        <v>162</v>
      </c>
      <c r="F20" s="69" t="s">
        <v>163</v>
      </c>
      <c r="G20" s="72" t="s">
        <v>147</v>
      </c>
      <c r="H20" s="72">
        <v>150</v>
      </c>
      <c r="I20" s="72" t="s">
        <v>125</v>
      </c>
      <c r="J20" s="208" t="s">
        <v>164</v>
      </c>
      <c r="K20" s="72"/>
      <c r="L20" s="72"/>
      <c r="M20" s="205">
        <v>67781.27</v>
      </c>
      <c r="N20" s="205"/>
      <c r="O20" s="205">
        <v>67781.27</v>
      </c>
      <c r="P20" s="205"/>
      <c r="Q20" s="208" t="s">
        <v>165</v>
      </c>
      <c r="R20" s="69" t="s">
        <v>166</v>
      </c>
      <c r="S20" s="3"/>
    </row>
    <row r="21" spans="1:19" s="3" customFormat="1" x14ac:dyDescent="0.25">
      <c r="A21" s="28"/>
      <c r="B21" s="28"/>
      <c r="C21" s="28"/>
      <c r="D21" s="29"/>
      <c r="E21" s="29"/>
      <c r="F21" s="29"/>
      <c r="G21" s="29"/>
      <c r="H21" s="29"/>
      <c r="I21" s="30"/>
      <c r="J21" s="29"/>
      <c r="K21" s="1"/>
      <c r="L21" s="31"/>
      <c r="M21" s="32"/>
      <c r="N21" s="32"/>
      <c r="O21" s="32"/>
      <c r="P21" s="32"/>
      <c r="Q21" s="29"/>
      <c r="R21" s="29"/>
      <c r="S21" s="27"/>
    </row>
    <row r="22" spans="1:19" ht="15" customHeight="1" x14ac:dyDescent="0.25">
      <c r="K22" s="36"/>
      <c r="L22" s="37"/>
      <c r="M22" s="34"/>
      <c r="N22" s="287" t="s">
        <v>55</v>
      </c>
      <c r="O22" s="288"/>
      <c r="P22" s="1"/>
    </row>
    <row r="23" spans="1:19" x14ac:dyDescent="0.25">
      <c r="K23" s="36"/>
      <c r="L23" s="37"/>
      <c r="M23" s="35"/>
      <c r="N23" s="24" t="s">
        <v>56</v>
      </c>
      <c r="O23" s="24" t="s">
        <v>0</v>
      </c>
      <c r="P23" s="1"/>
    </row>
    <row r="24" spans="1:19" ht="15.75" customHeight="1" x14ac:dyDescent="0.25">
      <c r="K24" s="36"/>
      <c r="L24" s="36"/>
      <c r="M24" s="24" t="s">
        <v>1646</v>
      </c>
      <c r="N24" s="41">
        <v>7</v>
      </c>
      <c r="O24" s="33">
        <f>O7+O9+O10+O12+O15+O18+O20</f>
        <v>300172.57</v>
      </c>
      <c r="P24" s="1"/>
    </row>
    <row r="30" spans="1:19" x14ac:dyDescent="0.25">
      <c r="L30" s="1" t="s">
        <v>57</v>
      </c>
    </row>
  </sheetData>
  <mergeCells count="79">
    <mergeCell ref="Q4:Q5"/>
    <mergeCell ref="R4:R5"/>
    <mergeCell ref="N22:O22"/>
    <mergeCell ref="G4:G5"/>
    <mergeCell ref="H4:I4"/>
    <mergeCell ref="J4:J5"/>
    <mergeCell ref="K4:L4"/>
    <mergeCell ref="M4:N4"/>
    <mergeCell ref="O4:P4"/>
    <mergeCell ref="M7:M8"/>
    <mergeCell ref="N7:N8"/>
    <mergeCell ref="O7:O8"/>
    <mergeCell ref="P7:P8"/>
    <mergeCell ref="Q7:Q8"/>
    <mergeCell ref="R7:R8"/>
    <mergeCell ref="R10:R11"/>
    <mergeCell ref="F4:F5"/>
    <mergeCell ref="A4:A5"/>
    <mergeCell ref="B4:B5"/>
    <mergeCell ref="C4:C5"/>
    <mergeCell ref="D4:D5"/>
    <mergeCell ref="E4:E5"/>
    <mergeCell ref="A7:A8"/>
    <mergeCell ref="B7:B8"/>
    <mergeCell ref="C7:C8"/>
    <mergeCell ref="D7:D8"/>
    <mergeCell ref="E7:E8"/>
    <mergeCell ref="F7:F8"/>
    <mergeCell ref="J7:J8"/>
    <mergeCell ref="K7:K8"/>
    <mergeCell ref="L7:L8"/>
    <mergeCell ref="Q12:Q14"/>
    <mergeCell ref="R12:R14"/>
    <mergeCell ref="A10:A11"/>
    <mergeCell ref="B10:B11"/>
    <mergeCell ref="C10:C11"/>
    <mergeCell ref="D10:D11"/>
    <mergeCell ref="E10:E11"/>
    <mergeCell ref="F10:F11"/>
    <mergeCell ref="J10:J11"/>
    <mergeCell ref="K10:K11"/>
    <mergeCell ref="L10:L11"/>
    <mergeCell ref="M10:M11"/>
    <mergeCell ref="N10:N11"/>
    <mergeCell ref="O10:O11"/>
    <mergeCell ref="P10:P11"/>
    <mergeCell ref="Q10:Q11"/>
    <mergeCell ref="P15:P17"/>
    <mergeCell ref="Q15:Q17"/>
    <mergeCell ref="R15:R17"/>
    <mergeCell ref="A12:A14"/>
    <mergeCell ref="B12:B14"/>
    <mergeCell ref="C12:C14"/>
    <mergeCell ref="D12:D14"/>
    <mergeCell ref="E12:E14"/>
    <mergeCell ref="F12:F14"/>
    <mergeCell ref="J12:J14"/>
    <mergeCell ref="K12:K14"/>
    <mergeCell ref="L12:L14"/>
    <mergeCell ref="M12:M14"/>
    <mergeCell ref="N12:N14"/>
    <mergeCell ref="O12:O14"/>
    <mergeCell ref="P12:P14"/>
    <mergeCell ref="A19:R19"/>
    <mergeCell ref="G16:G17"/>
    <mergeCell ref="H16:H17"/>
    <mergeCell ref="I16:I17"/>
    <mergeCell ref="A15:A17"/>
    <mergeCell ref="B15:B17"/>
    <mergeCell ref="C15:C17"/>
    <mergeCell ref="D15:D17"/>
    <mergeCell ref="E15:E17"/>
    <mergeCell ref="F15:F17"/>
    <mergeCell ref="J15:J17"/>
    <mergeCell ref="K15:K17"/>
    <mergeCell ref="L15:L17"/>
    <mergeCell ref="M15:M17"/>
    <mergeCell ref="N15:N17"/>
    <mergeCell ref="O15:O1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71"/>
  <sheetViews>
    <sheetView topLeftCell="A46" zoomScale="80" zoomScaleNormal="80" workbookViewId="0">
      <selection activeCell="M66" sqref="M66"/>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1801</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s="3" customFormat="1" ht="102" customHeight="1" x14ac:dyDescent="0.25">
      <c r="A7" s="330">
        <v>1</v>
      </c>
      <c r="B7" s="323">
        <v>1</v>
      </c>
      <c r="C7" s="323">
        <v>1</v>
      </c>
      <c r="D7" s="323">
        <v>6</v>
      </c>
      <c r="E7" s="323" t="s">
        <v>171</v>
      </c>
      <c r="F7" s="323" t="s">
        <v>172</v>
      </c>
      <c r="G7" s="330" t="s">
        <v>173</v>
      </c>
      <c r="H7" s="49" t="s">
        <v>174</v>
      </c>
      <c r="I7" s="46">
        <v>2000</v>
      </c>
      <c r="J7" s="323" t="s">
        <v>175</v>
      </c>
      <c r="K7" s="323" t="s">
        <v>168</v>
      </c>
      <c r="L7" s="323"/>
      <c r="M7" s="329">
        <v>45072</v>
      </c>
      <c r="N7" s="329"/>
      <c r="O7" s="329">
        <v>33972</v>
      </c>
      <c r="P7" s="329"/>
      <c r="Q7" s="323" t="s">
        <v>176</v>
      </c>
      <c r="R7" s="323" t="s">
        <v>169</v>
      </c>
      <c r="S7" s="27"/>
    </row>
    <row r="8" spans="1:19" s="3" customFormat="1" ht="78.75" customHeight="1" x14ac:dyDescent="0.25">
      <c r="A8" s="330"/>
      <c r="B8" s="323"/>
      <c r="C8" s="323"/>
      <c r="D8" s="323"/>
      <c r="E8" s="323"/>
      <c r="F8" s="323"/>
      <c r="G8" s="330"/>
      <c r="H8" s="49" t="s">
        <v>170</v>
      </c>
      <c r="I8" s="38">
        <v>57</v>
      </c>
      <c r="J8" s="323"/>
      <c r="K8" s="323"/>
      <c r="L8" s="323"/>
      <c r="M8" s="329"/>
      <c r="N8" s="329"/>
      <c r="O8" s="329"/>
      <c r="P8" s="329"/>
      <c r="Q8" s="323"/>
      <c r="R8" s="323"/>
      <c r="S8" s="27"/>
    </row>
    <row r="9" spans="1:19" s="3" customFormat="1" ht="82.5" customHeight="1" x14ac:dyDescent="0.25">
      <c r="A9" s="330"/>
      <c r="B9" s="323"/>
      <c r="C9" s="323"/>
      <c r="D9" s="323"/>
      <c r="E9" s="323"/>
      <c r="F9" s="323"/>
      <c r="G9" s="330"/>
      <c r="H9" s="50" t="s">
        <v>177</v>
      </c>
      <c r="I9" s="46">
        <v>1</v>
      </c>
      <c r="J9" s="323"/>
      <c r="K9" s="323"/>
      <c r="L9" s="323"/>
      <c r="M9" s="329"/>
      <c r="N9" s="329"/>
      <c r="O9" s="329"/>
      <c r="P9" s="329"/>
      <c r="Q9" s="323"/>
      <c r="R9" s="323"/>
      <c r="S9" s="27"/>
    </row>
    <row r="10" spans="1:19" ht="91.5" customHeight="1" x14ac:dyDescent="0.25">
      <c r="A10" s="314">
        <v>2</v>
      </c>
      <c r="B10" s="320">
        <v>3</v>
      </c>
      <c r="C10" s="320">
        <v>1</v>
      </c>
      <c r="D10" s="320">
        <v>9</v>
      </c>
      <c r="E10" s="320" t="s">
        <v>180</v>
      </c>
      <c r="F10" s="320" t="s">
        <v>181</v>
      </c>
      <c r="G10" s="320" t="s">
        <v>182</v>
      </c>
      <c r="H10" s="46" t="s">
        <v>167</v>
      </c>
      <c r="I10" s="46">
        <v>37</v>
      </c>
      <c r="J10" s="320" t="s">
        <v>183</v>
      </c>
      <c r="K10" s="320" t="s">
        <v>168</v>
      </c>
      <c r="L10" s="320"/>
      <c r="M10" s="327">
        <v>43055</v>
      </c>
      <c r="N10" s="327"/>
      <c r="O10" s="327">
        <v>36875</v>
      </c>
      <c r="P10" s="327"/>
      <c r="Q10" s="320" t="s">
        <v>184</v>
      </c>
      <c r="R10" s="320" t="s">
        <v>185</v>
      </c>
      <c r="S10" s="51"/>
    </row>
    <row r="11" spans="1:19" ht="75" customHeight="1" x14ac:dyDescent="0.25">
      <c r="A11" s="316"/>
      <c r="B11" s="322"/>
      <c r="C11" s="322"/>
      <c r="D11" s="322"/>
      <c r="E11" s="322"/>
      <c r="F11" s="322"/>
      <c r="G11" s="322"/>
      <c r="H11" s="52" t="s">
        <v>174</v>
      </c>
      <c r="I11" s="53">
        <v>300</v>
      </c>
      <c r="J11" s="322"/>
      <c r="K11" s="326"/>
      <c r="L11" s="322"/>
      <c r="M11" s="328"/>
      <c r="N11" s="328"/>
      <c r="O11" s="328"/>
      <c r="P11" s="328"/>
      <c r="Q11" s="322"/>
      <c r="R11" s="322"/>
    </row>
    <row r="12" spans="1:19" ht="35.25" customHeight="1" x14ac:dyDescent="0.25">
      <c r="A12" s="325">
        <v>3</v>
      </c>
      <c r="B12" s="325">
        <v>3</v>
      </c>
      <c r="C12" s="325">
        <v>1</v>
      </c>
      <c r="D12" s="325">
        <v>9</v>
      </c>
      <c r="E12" s="325" t="s">
        <v>186</v>
      </c>
      <c r="F12" s="323" t="s">
        <v>187</v>
      </c>
      <c r="G12" s="307" t="s">
        <v>188</v>
      </c>
      <c r="H12" s="52" t="s">
        <v>189</v>
      </c>
      <c r="I12" s="53">
        <v>1</v>
      </c>
      <c r="J12" s="307" t="s">
        <v>190</v>
      </c>
      <c r="K12" s="325" t="s">
        <v>168</v>
      </c>
      <c r="L12" s="325"/>
      <c r="M12" s="324">
        <v>83379</v>
      </c>
      <c r="N12" s="324"/>
      <c r="O12" s="324">
        <v>72129</v>
      </c>
      <c r="P12" s="324"/>
      <c r="Q12" s="307" t="s">
        <v>191</v>
      </c>
      <c r="R12" s="307" t="s">
        <v>192</v>
      </c>
    </row>
    <row r="13" spans="1:19" ht="46.5" customHeight="1" x14ac:dyDescent="0.25">
      <c r="A13" s="325"/>
      <c r="B13" s="325"/>
      <c r="C13" s="325"/>
      <c r="D13" s="325"/>
      <c r="E13" s="325"/>
      <c r="F13" s="323"/>
      <c r="G13" s="307"/>
      <c r="H13" s="52" t="s">
        <v>193</v>
      </c>
      <c r="I13" s="53">
        <v>100</v>
      </c>
      <c r="J13" s="307"/>
      <c r="K13" s="325"/>
      <c r="L13" s="325"/>
      <c r="M13" s="324"/>
      <c r="N13" s="324"/>
      <c r="O13" s="324"/>
      <c r="P13" s="324"/>
      <c r="Q13" s="307"/>
      <c r="R13" s="307"/>
    </row>
    <row r="14" spans="1:19" ht="41.25" customHeight="1" x14ac:dyDescent="0.25">
      <c r="A14" s="325"/>
      <c r="B14" s="325"/>
      <c r="C14" s="325"/>
      <c r="D14" s="325"/>
      <c r="E14" s="325"/>
      <c r="F14" s="323"/>
      <c r="G14" s="307"/>
      <c r="H14" s="52" t="s">
        <v>70</v>
      </c>
      <c r="I14" s="53">
        <v>1</v>
      </c>
      <c r="J14" s="307"/>
      <c r="K14" s="325"/>
      <c r="L14" s="325"/>
      <c r="M14" s="324"/>
      <c r="N14" s="324"/>
      <c r="O14" s="324"/>
      <c r="P14" s="324"/>
      <c r="Q14" s="307"/>
      <c r="R14" s="307"/>
    </row>
    <row r="15" spans="1:19" ht="30" x14ac:dyDescent="0.25">
      <c r="A15" s="325"/>
      <c r="B15" s="325"/>
      <c r="C15" s="325"/>
      <c r="D15" s="325"/>
      <c r="E15" s="325"/>
      <c r="F15" s="323"/>
      <c r="G15" s="307"/>
      <c r="H15" s="52" t="s">
        <v>71</v>
      </c>
      <c r="I15" s="53">
        <v>50</v>
      </c>
      <c r="J15" s="307"/>
      <c r="K15" s="325"/>
      <c r="L15" s="325"/>
      <c r="M15" s="324"/>
      <c r="N15" s="324"/>
      <c r="O15" s="324"/>
      <c r="P15" s="324"/>
      <c r="Q15" s="307"/>
      <c r="R15" s="307"/>
    </row>
    <row r="16" spans="1:19" ht="45" x14ac:dyDescent="0.25">
      <c r="A16" s="325"/>
      <c r="B16" s="325"/>
      <c r="C16" s="325"/>
      <c r="D16" s="325"/>
      <c r="E16" s="325"/>
      <c r="F16" s="323"/>
      <c r="G16" s="307"/>
      <c r="H16" s="52" t="s">
        <v>194</v>
      </c>
      <c r="I16" s="53">
        <v>300</v>
      </c>
      <c r="J16" s="307"/>
      <c r="K16" s="325"/>
      <c r="L16" s="325"/>
      <c r="M16" s="324"/>
      <c r="N16" s="324"/>
      <c r="O16" s="324"/>
      <c r="P16" s="324"/>
      <c r="Q16" s="307"/>
      <c r="R16" s="307"/>
    </row>
    <row r="17" spans="1:18" ht="60" x14ac:dyDescent="0.25">
      <c r="A17" s="325"/>
      <c r="B17" s="325"/>
      <c r="C17" s="325"/>
      <c r="D17" s="325"/>
      <c r="E17" s="325"/>
      <c r="F17" s="323"/>
      <c r="G17" s="307"/>
      <c r="H17" s="52" t="s">
        <v>195</v>
      </c>
      <c r="I17" s="53">
        <v>300</v>
      </c>
      <c r="J17" s="307"/>
      <c r="K17" s="325"/>
      <c r="L17" s="325"/>
      <c r="M17" s="324"/>
      <c r="N17" s="324"/>
      <c r="O17" s="324"/>
      <c r="P17" s="324"/>
      <c r="Q17" s="307"/>
      <c r="R17" s="307"/>
    </row>
    <row r="18" spans="1:18" ht="30" x14ac:dyDescent="0.25">
      <c r="A18" s="325"/>
      <c r="B18" s="325"/>
      <c r="C18" s="325"/>
      <c r="D18" s="325"/>
      <c r="E18" s="325"/>
      <c r="F18" s="323"/>
      <c r="G18" s="307"/>
      <c r="H18" s="52" t="s">
        <v>196</v>
      </c>
      <c r="I18" s="53">
        <v>6</v>
      </c>
      <c r="J18" s="307"/>
      <c r="K18" s="325"/>
      <c r="L18" s="325"/>
      <c r="M18" s="324"/>
      <c r="N18" s="324"/>
      <c r="O18" s="324"/>
      <c r="P18" s="324"/>
      <c r="Q18" s="307"/>
      <c r="R18" s="307"/>
    </row>
    <row r="19" spans="1:18" ht="30" x14ac:dyDescent="0.25">
      <c r="A19" s="325"/>
      <c r="B19" s="325"/>
      <c r="C19" s="325"/>
      <c r="D19" s="325"/>
      <c r="E19" s="325"/>
      <c r="F19" s="323"/>
      <c r="G19" s="307"/>
      <c r="H19" s="52" t="s">
        <v>197</v>
      </c>
      <c r="I19" s="53">
        <v>40</v>
      </c>
      <c r="J19" s="307"/>
      <c r="K19" s="325"/>
      <c r="L19" s="325"/>
      <c r="M19" s="324"/>
      <c r="N19" s="324"/>
      <c r="O19" s="324"/>
      <c r="P19" s="324"/>
      <c r="Q19" s="307"/>
      <c r="R19" s="307"/>
    </row>
    <row r="20" spans="1:18" ht="28.5" customHeight="1" x14ac:dyDescent="0.25">
      <c r="A20" s="325"/>
      <c r="B20" s="325"/>
      <c r="C20" s="325"/>
      <c r="D20" s="325"/>
      <c r="E20" s="325"/>
      <c r="F20" s="323"/>
      <c r="G20" s="307"/>
      <c r="H20" s="52" t="s">
        <v>83</v>
      </c>
      <c r="I20" s="53">
        <v>5</v>
      </c>
      <c r="J20" s="307"/>
      <c r="K20" s="325"/>
      <c r="L20" s="325"/>
      <c r="M20" s="324"/>
      <c r="N20" s="324"/>
      <c r="O20" s="324"/>
      <c r="P20" s="324"/>
      <c r="Q20" s="307"/>
      <c r="R20" s="307"/>
    </row>
    <row r="21" spans="1:18" ht="30" x14ac:dyDescent="0.25">
      <c r="A21" s="325"/>
      <c r="B21" s="325"/>
      <c r="C21" s="325"/>
      <c r="D21" s="325"/>
      <c r="E21" s="325"/>
      <c r="F21" s="323"/>
      <c r="G21" s="307"/>
      <c r="H21" s="52" t="s">
        <v>198</v>
      </c>
      <c r="I21" s="53">
        <v>75</v>
      </c>
      <c r="J21" s="307"/>
      <c r="K21" s="325"/>
      <c r="L21" s="325"/>
      <c r="M21" s="324"/>
      <c r="N21" s="324"/>
      <c r="O21" s="324"/>
      <c r="P21" s="324"/>
      <c r="Q21" s="307"/>
      <c r="R21" s="307"/>
    </row>
    <row r="22" spans="1:18" ht="66" customHeight="1" x14ac:dyDescent="0.25">
      <c r="A22" s="307">
        <v>4</v>
      </c>
      <c r="B22" s="307">
        <v>1</v>
      </c>
      <c r="C22" s="307">
        <v>1</v>
      </c>
      <c r="D22" s="307">
        <v>9</v>
      </c>
      <c r="E22" s="307" t="s">
        <v>199</v>
      </c>
      <c r="F22" s="323" t="s">
        <v>200</v>
      </c>
      <c r="G22" s="307" t="s">
        <v>201</v>
      </c>
      <c r="H22" s="52" t="s">
        <v>62</v>
      </c>
      <c r="I22" s="52">
        <v>2</v>
      </c>
      <c r="J22" s="307" t="s">
        <v>202</v>
      </c>
      <c r="K22" s="307" t="s">
        <v>168</v>
      </c>
      <c r="L22" s="307"/>
      <c r="M22" s="308">
        <v>18424</v>
      </c>
      <c r="N22" s="308"/>
      <c r="O22" s="308">
        <v>16623.650000000001</v>
      </c>
      <c r="P22" s="308"/>
      <c r="Q22" s="307" t="s">
        <v>203</v>
      </c>
      <c r="R22" s="307" t="s">
        <v>204</v>
      </c>
    </row>
    <row r="23" spans="1:18" ht="66" customHeight="1" x14ac:dyDescent="0.25">
      <c r="A23" s="307"/>
      <c r="B23" s="307"/>
      <c r="C23" s="307"/>
      <c r="D23" s="307"/>
      <c r="E23" s="307"/>
      <c r="F23" s="323"/>
      <c r="G23" s="307"/>
      <c r="H23" s="52" t="s">
        <v>205</v>
      </c>
      <c r="I23" s="52">
        <v>40</v>
      </c>
      <c r="J23" s="307"/>
      <c r="K23" s="307"/>
      <c r="L23" s="307"/>
      <c r="M23" s="308"/>
      <c r="N23" s="308"/>
      <c r="O23" s="308"/>
      <c r="P23" s="308"/>
      <c r="Q23" s="307"/>
      <c r="R23" s="307"/>
    </row>
    <row r="24" spans="1:18" ht="69.75" customHeight="1" x14ac:dyDescent="0.25">
      <c r="A24" s="307"/>
      <c r="B24" s="307"/>
      <c r="C24" s="307"/>
      <c r="D24" s="307"/>
      <c r="E24" s="307"/>
      <c r="F24" s="323"/>
      <c r="G24" s="307"/>
      <c r="H24" s="52" t="s">
        <v>70</v>
      </c>
      <c r="I24" s="52">
        <v>1</v>
      </c>
      <c r="J24" s="307"/>
      <c r="K24" s="307"/>
      <c r="L24" s="307"/>
      <c r="M24" s="308"/>
      <c r="N24" s="308"/>
      <c r="O24" s="308"/>
      <c r="P24" s="308"/>
      <c r="Q24" s="307"/>
      <c r="R24" s="307"/>
    </row>
    <row r="25" spans="1:18" ht="45" customHeight="1" x14ac:dyDescent="0.25">
      <c r="A25" s="307"/>
      <c r="B25" s="307"/>
      <c r="C25" s="307"/>
      <c r="D25" s="307"/>
      <c r="E25" s="307"/>
      <c r="F25" s="323"/>
      <c r="G25" s="307"/>
      <c r="H25" s="52" t="s">
        <v>71</v>
      </c>
      <c r="I25" s="52">
        <v>80</v>
      </c>
      <c r="J25" s="307"/>
      <c r="K25" s="307"/>
      <c r="L25" s="307"/>
      <c r="M25" s="308"/>
      <c r="N25" s="308"/>
      <c r="O25" s="308"/>
      <c r="P25" s="308"/>
      <c r="Q25" s="307"/>
      <c r="R25" s="307"/>
    </row>
    <row r="26" spans="1:18" ht="45" customHeight="1" x14ac:dyDescent="0.25">
      <c r="A26" s="307">
        <v>5</v>
      </c>
      <c r="B26" s="307">
        <v>6</v>
      </c>
      <c r="C26" s="307">
        <v>1</v>
      </c>
      <c r="D26" s="307">
        <v>13</v>
      </c>
      <c r="E26" s="307" t="s">
        <v>207</v>
      </c>
      <c r="F26" s="323" t="s">
        <v>200</v>
      </c>
      <c r="G26" s="307" t="s">
        <v>208</v>
      </c>
      <c r="H26" s="52" t="s">
        <v>206</v>
      </c>
      <c r="I26" s="52">
        <v>4</v>
      </c>
      <c r="J26" s="307" t="s">
        <v>209</v>
      </c>
      <c r="K26" s="307" t="s">
        <v>168</v>
      </c>
      <c r="L26" s="307"/>
      <c r="M26" s="307">
        <v>64343.55</v>
      </c>
      <c r="N26" s="307"/>
      <c r="O26" s="308">
        <v>47942.55</v>
      </c>
      <c r="P26" s="307"/>
      <c r="Q26" s="307" t="s">
        <v>210</v>
      </c>
      <c r="R26" s="307" t="s">
        <v>211</v>
      </c>
    </row>
    <row r="27" spans="1:18" ht="57" customHeight="1" x14ac:dyDescent="0.25">
      <c r="A27" s="307"/>
      <c r="B27" s="307"/>
      <c r="C27" s="307"/>
      <c r="D27" s="307"/>
      <c r="E27" s="307"/>
      <c r="F27" s="323"/>
      <c r="G27" s="307"/>
      <c r="H27" s="52" t="s">
        <v>212</v>
      </c>
      <c r="I27" s="52">
        <v>80</v>
      </c>
      <c r="J27" s="307"/>
      <c r="K27" s="307"/>
      <c r="L27" s="307"/>
      <c r="M27" s="307"/>
      <c r="N27" s="307"/>
      <c r="O27" s="308"/>
      <c r="P27" s="307"/>
      <c r="Q27" s="307"/>
      <c r="R27" s="307"/>
    </row>
    <row r="28" spans="1:18" ht="41.25" customHeight="1" x14ac:dyDescent="0.25">
      <c r="A28" s="307"/>
      <c r="B28" s="307"/>
      <c r="C28" s="307"/>
      <c r="D28" s="307"/>
      <c r="E28" s="307"/>
      <c r="F28" s="323"/>
      <c r="G28" s="307"/>
      <c r="H28" s="52" t="s">
        <v>213</v>
      </c>
      <c r="I28" s="52">
        <v>1000</v>
      </c>
      <c r="J28" s="307"/>
      <c r="K28" s="307"/>
      <c r="L28" s="307"/>
      <c r="M28" s="307"/>
      <c r="N28" s="307"/>
      <c r="O28" s="308"/>
      <c r="P28" s="307"/>
      <c r="Q28" s="307"/>
      <c r="R28" s="307"/>
    </row>
    <row r="29" spans="1:18" ht="41.25" customHeight="1" x14ac:dyDescent="0.25">
      <c r="A29" s="307"/>
      <c r="B29" s="307"/>
      <c r="C29" s="307"/>
      <c r="D29" s="307"/>
      <c r="E29" s="307"/>
      <c r="F29" s="323"/>
      <c r="G29" s="307"/>
      <c r="H29" s="52" t="s">
        <v>214</v>
      </c>
      <c r="I29" s="52">
        <v>80</v>
      </c>
      <c r="J29" s="307"/>
      <c r="K29" s="307"/>
      <c r="L29" s="307"/>
      <c r="M29" s="307"/>
      <c r="N29" s="307"/>
      <c r="O29" s="308"/>
      <c r="P29" s="307"/>
      <c r="Q29" s="307"/>
      <c r="R29" s="307"/>
    </row>
    <row r="30" spans="1:18" ht="45" x14ac:dyDescent="0.25">
      <c r="A30" s="307"/>
      <c r="B30" s="307"/>
      <c r="C30" s="307"/>
      <c r="D30" s="307"/>
      <c r="E30" s="307"/>
      <c r="F30" s="323"/>
      <c r="G30" s="307"/>
      <c r="H30" s="52" t="s">
        <v>215</v>
      </c>
      <c r="I30" s="52">
        <v>20</v>
      </c>
      <c r="J30" s="307"/>
      <c r="K30" s="307"/>
      <c r="L30" s="307"/>
      <c r="M30" s="307"/>
      <c r="N30" s="307"/>
      <c r="O30" s="308"/>
      <c r="P30" s="307"/>
      <c r="Q30" s="307"/>
      <c r="R30" s="307"/>
    </row>
    <row r="31" spans="1:18" x14ac:dyDescent="0.25">
      <c r="A31" s="307"/>
      <c r="B31" s="307"/>
      <c r="C31" s="307"/>
      <c r="D31" s="307"/>
      <c r="E31" s="307"/>
      <c r="F31" s="323"/>
      <c r="G31" s="307"/>
      <c r="H31" s="52" t="s">
        <v>216</v>
      </c>
      <c r="I31" s="52">
        <v>100</v>
      </c>
      <c r="J31" s="307"/>
      <c r="K31" s="307"/>
      <c r="L31" s="307"/>
      <c r="M31" s="307"/>
      <c r="N31" s="307"/>
      <c r="O31" s="308"/>
      <c r="P31" s="307"/>
      <c r="Q31" s="307"/>
      <c r="R31" s="307"/>
    </row>
    <row r="32" spans="1:18" ht="145.5" customHeight="1" x14ac:dyDescent="0.25">
      <c r="A32" s="307">
        <v>6</v>
      </c>
      <c r="B32" s="307">
        <v>1</v>
      </c>
      <c r="C32" s="307">
        <v>1.3</v>
      </c>
      <c r="D32" s="307">
        <v>13</v>
      </c>
      <c r="E32" s="307" t="s">
        <v>220</v>
      </c>
      <c r="F32" s="323" t="s">
        <v>221</v>
      </c>
      <c r="G32" s="307" t="s">
        <v>222</v>
      </c>
      <c r="H32" s="52" t="s">
        <v>223</v>
      </c>
      <c r="I32" s="52">
        <v>3</v>
      </c>
      <c r="J32" s="314" t="s">
        <v>224</v>
      </c>
      <c r="K32" s="314" t="s">
        <v>168</v>
      </c>
      <c r="L32" s="314"/>
      <c r="M32" s="311">
        <v>17910</v>
      </c>
      <c r="N32" s="311"/>
      <c r="O32" s="311">
        <v>12090</v>
      </c>
      <c r="P32" s="311"/>
      <c r="Q32" s="314" t="s">
        <v>225</v>
      </c>
      <c r="R32" s="314" t="s">
        <v>226</v>
      </c>
    </row>
    <row r="33" spans="1:18" ht="128.25" customHeight="1" x14ac:dyDescent="0.25">
      <c r="A33" s="307"/>
      <c r="B33" s="307"/>
      <c r="C33" s="307"/>
      <c r="D33" s="307"/>
      <c r="E33" s="307"/>
      <c r="F33" s="323"/>
      <c r="G33" s="307"/>
      <c r="H33" s="52" t="s">
        <v>227</v>
      </c>
      <c r="I33" s="52">
        <v>78</v>
      </c>
      <c r="J33" s="316"/>
      <c r="K33" s="316"/>
      <c r="L33" s="316"/>
      <c r="M33" s="313"/>
      <c r="N33" s="313"/>
      <c r="O33" s="313"/>
      <c r="P33" s="313"/>
      <c r="Q33" s="316"/>
      <c r="R33" s="316"/>
    </row>
    <row r="34" spans="1:18" ht="46.5" customHeight="1" x14ac:dyDescent="0.25">
      <c r="A34" s="314">
        <v>7</v>
      </c>
      <c r="B34" s="314">
        <v>3</v>
      </c>
      <c r="C34" s="314">
        <v>1</v>
      </c>
      <c r="D34" s="314">
        <v>6</v>
      </c>
      <c r="E34" s="314" t="s">
        <v>228</v>
      </c>
      <c r="F34" s="320" t="s">
        <v>229</v>
      </c>
      <c r="G34" s="314" t="s">
        <v>230</v>
      </c>
      <c r="H34" s="52" t="s">
        <v>62</v>
      </c>
      <c r="I34" s="52">
        <v>4</v>
      </c>
      <c r="J34" s="314" t="s">
        <v>231</v>
      </c>
      <c r="K34" s="314" t="s">
        <v>168</v>
      </c>
      <c r="L34" s="314"/>
      <c r="M34" s="311">
        <v>47706.62</v>
      </c>
      <c r="N34" s="311"/>
      <c r="O34" s="311">
        <v>29998.62</v>
      </c>
      <c r="P34" s="311"/>
      <c r="Q34" s="314" t="s">
        <v>232</v>
      </c>
      <c r="R34" s="314" t="s">
        <v>233</v>
      </c>
    </row>
    <row r="35" spans="1:18" ht="70.5" customHeight="1" x14ac:dyDescent="0.25">
      <c r="A35" s="315"/>
      <c r="B35" s="315"/>
      <c r="C35" s="315"/>
      <c r="D35" s="315"/>
      <c r="E35" s="315"/>
      <c r="F35" s="321"/>
      <c r="G35" s="315"/>
      <c r="H35" s="52" t="s">
        <v>121</v>
      </c>
      <c r="I35" s="52">
        <v>44</v>
      </c>
      <c r="J35" s="315"/>
      <c r="K35" s="315"/>
      <c r="L35" s="315"/>
      <c r="M35" s="312"/>
      <c r="N35" s="312"/>
      <c r="O35" s="312"/>
      <c r="P35" s="312"/>
      <c r="Q35" s="315"/>
      <c r="R35" s="315"/>
    </row>
    <row r="36" spans="1:18" ht="61.5" customHeight="1" x14ac:dyDescent="0.25">
      <c r="A36" s="315"/>
      <c r="B36" s="315"/>
      <c r="C36" s="315"/>
      <c r="D36" s="315"/>
      <c r="E36" s="315"/>
      <c r="F36" s="321"/>
      <c r="G36" s="315"/>
      <c r="H36" s="52" t="s">
        <v>234</v>
      </c>
      <c r="I36" s="52">
        <v>2</v>
      </c>
      <c r="J36" s="315"/>
      <c r="K36" s="315"/>
      <c r="L36" s="315"/>
      <c r="M36" s="312"/>
      <c r="N36" s="312"/>
      <c r="O36" s="312"/>
      <c r="P36" s="312"/>
      <c r="Q36" s="315"/>
      <c r="R36" s="315"/>
    </row>
    <row r="37" spans="1:18" ht="53.25" customHeight="1" x14ac:dyDescent="0.25">
      <c r="A37" s="316"/>
      <c r="B37" s="316"/>
      <c r="C37" s="316"/>
      <c r="D37" s="316"/>
      <c r="E37" s="316"/>
      <c r="F37" s="322"/>
      <c r="G37" s="316"/>
      <c r="H37" s="52" t="s">
        <v>71</v>
      </c>
      <c r="I37" s="52">
        <v>62</v>
      </c>
      <c r="J37" s="316"/>
      <c r="K37" s="316"/>
      <c r="L37" s="316"/>
      <c r="M37" s="313"/>
      <c r="N37" s="313"/>
      <c r="O37" s="313"/>
      <c r="P37" s="313"/>
      <c r="Q37" s="316"/>
      <c r="R37" s="316"/>
    </row>
    <row r="38" spans="1:18" ht="57.75" customHeight="1" x14ac:dyDescent="0.25">
      <c r="A38" s="314">
        <v>8</v>
      </c>
      <c r="B38" s="314">
        <v>1</v>
      </c>
      <c r="C38" s="314">
        <v>1</v>
      </c>
      <c r="D38" s="314">
        <v>9</v>
      </c>
      <c r="E38" s="314" t="s">
        <v>241</v>
      </c>
      <c r="F38" s="314" t="s">
        <v>242</v>
      </c>
      <c r="G38" s="314" t="s">
        <v>243</v>
      </c>
      <c r="H38" s="52" t="s">
        <v>236</v>
      </c>
      <c r="I38" s="52">
        <v>1</v>
      </c>
      <c r="J38" s="314" t="s">
        <v>244</v>
      </c>
      <c r="K38" s="314" t="s">
        <v>245</v>
      </c>
      <c r="L38" s="314"/>
      <c r="M38" s="311">
        <v>53733.83</v>
      </c>
      <c r="N38" s="311"/>
      <c r="O38" s="311">
        <v>39903.83</v>
      </c>
      <c r="P38" s="311"/>
      <c r="Q38" s="314" t="s">
        <v>246</v>
      </c>
      <c r="R38" s="314" t="s">
        <v>247</v>
      </c>
    </row>
    <row r="39" spans="1:18" ht="44.25" customHeight="1" x14ac:dyDescent="0.25">
      <c r="A39" s="315"/>
      <c r="B39" s="315"/>
      <c r="C39" s="315"/>
      <c r="D39" s="315"/>
      <c r="E39" s="315"/>
      <c r="F39" s="315"/>
      <c r="G39" s="315"/>
      <c r="H39" s="52" t="s">
        <v>102</v>
      </c>
      <c r="I39" s="52">
        <v>50</v>
      </c>
      <c r="J39" s="315"/>
      <c r="K39" s="315"/>
      <c r="L39" s="315"/>
      <c r="M39" s="312"/>
      <c r="N39" s="312"/>
      <c r="O39" s="312"/>
      <c r="P39" s="312"/>
      <c r="Q39" s="315"/>
      <c r="R39" s="315"/>
    </row>
    <row r="40" spans="1:18" ht="51" customHeight="1" x14ac:dyDescent="0.25">
      <c r="A40" s="315"/>
      <c r="B40" s="315"/>
      <c r="C40" s="315"/>
      <c r="D40" s="315"/>
      <c r="E40" s="315"/>
      <c r="F40" s="315"/>
      <c r="G40" s="315"/>
      <c r="H40" s="52" t="s">
        <v>239</v>
      </c>
      <c r="I40" s="52">
        <v>1</v>
      </c>
      <c r="J40" s="315"/>
      <c r="K40" s="315"/>
      <c r="L40" s="315"/>
      <c r="M40" s="312"/>
      <c r="N40" s="312"/>
      <c r="O40" s="312"/>
      <c r="P40" s="312"/>
      <c r="Q40" s="315"/>
      <c r="R40" s="315"/>
    </row>
    <row r="41" spans="1:18" ht="66.75" customHeight="1" x14ac:dyDescent="0.25">
      <c r="A41" s="315"/>
      <c r="B41" s="315"/>
      <c r="C41" s="315"/>
      <c r="D41" s="315"/>
      <c r="E41" s="315"/>
      <c r="F41" s="315"/>
      <c r="G41" s="315"/>
      <c r="H41" s="52" t="s">
        <v>240</v>
      </c>
      <c r="I41" s="52">
        <v>500</v>
      </c>
      <c r="J41" s="315"/>
      <c r="K41" s="315"/>
      <c r="L41" s="315"/>
      <c r="M41" s="312"/>
      <c r="N41" s="312"/>
      <c r="O41" s="312"/>
      <c r="P41" s="312"/>
      <c r="Q41" s="315"/>
      <c r="R41" s="315"/>
    </row>
    <row r="42" spans="1:18" ht="28.5" customHeight="1" x14ac:dyDescent="0.25">
      <c r="A42" s="315"/>
      <c r="B42" s="315"/>
      <c r="C42" s="315"/>
      <c r="D42" s="315"/>
      <c r="E42" s="315"/>
      <c r="F42" s="315"/>
      <c r="G42" s="315"/>
      <c r="H42" s="52" t="s">
        <v>237</v>
      </c>
      <c r="I42" s="52">
        <v>4</v>
      </c>
      <c r="J42" s="315"/>
      <c r="K42" s="315"/>
      <c r="L42" s="315"/>
      <c r="M42" s="312"/>
      <c r="N42" s="312"/>
      <c r="O42" s="312"/>
      <c r="P42" s="312"/>
      <c r="Q42" s="315"/>
      <c r="R42" s="315"/>
    </row>
    <row r="43" spans="1:18" ht="30" x14ac:dyDescent="0.25">
      <c r="A43" s="316"/>
      <c r="B43" s="316"/>
      <c r="C43" s="316"/>
      <c r="D43" s="316"/>
      <c r="E43" s="316"/>
      <c r="F43" s="316"/>
      <c r="G43" s="316"/>
      <c r="H43" s="52" t="s">
        <v>238</v>
      </c>
      <c r="I43" s="52">
        <v>100</v>
      </c>
      <c r="J43" s="316"/>
      <c r="K43" s="316"/>
      <c r="L43" s="316"/>
      <c r="M43" s="313"/>
      <c r="N43" s="313"/>
      <c r="O43" s="313"/>
      <c r="P43" s="313"/>
      <c r="Q43" s="316"/>
      <c r="R43" s="316"/>
    </row>
    <row r="44" spans="1:18" ht="59.25" customHeight="1" x14ac:dyDescent="0.25">
      <c r="A44" s="314">
        <v>9</v>
      </c>
      <c r="B44" s="314">
        <v>1</v>
      </c>
      <c r="C44" s="314">
        <v>1</v>
      </c>
      <c r="D44" s="314">
        <v>9</v>
      </c>
      <c r="E44" s="314" t="s">
        <v>248</v>
      </c>
      <c r="F44" s="307" t="s">
        <v>249</v>
      </c>
      <c r="G44" s="314" t="s">
        <v>250</v>
      </c>
      <c r="H44" s="52" t="s">
        <v>237</v>
      </c>
      <c r="I44" s="52">
        <v>1</v>
      </c>
      <c r="J44" s="314" t="s">
        <v>251</v>
      </c>
      <c r="K44" s="307" t="s">
        <v>168</v>
      </c>
      <c r="L44" s="314"/>
      <c r="M44" s="311">
        <v>65922</v>
      </c>
      <c r="N44" s="311"/>
      <c r="O44" s="311">
        <v>53233.919999999998</v>
      </c>
      <c r="P44" s="311"/>
      <c r="Q44" s="314" t="s">
        <v>252</v>
      </c>
      <c r="R44" s="314" t="s">
        <v>253</v>
      </c>
    </row>
    <row r="45" spans="1:18" ht="47.25" customHeight="1" x14ac:dyDescent="0.25">
      <c r="A45" s="315"/>
      <c r="B45" s="315"/>
      <c r="C45" s="315"/>
      <c r="D45" s="315"/>
      <c r="E45" s="315"/>
      <c r="F45" s="307"/>
      <c r="G45" s="315"/>
      <c r="H45" s="52" t="s">
        <v>238</v>
      </c>
      <c r="I45" s="52">
        <v>30</v>
      </c>
      <c r="J45" s="315"/>
      <c r="K45" s="307"/>
      <c r="L45" s="315"/>
      <c r="M45" s="312"/>
      <c r="N45" s="312"/>
      <c r="O45" s="312"/>
      <c r="P45" s="312"/>
      <c r="Q45" s="315"/>
      <c r="R45" s="315"/>
    </row>
    <row r="46" spans="1:18" ht="30" x14ac:dyDescent="0.25">
      <c r="A46" s="315"/>
      <c r="B46" s="315"/>
      <c r="C46" s="315"/>
      <c r="D46" s="315"/>
      <c r="E46" s="315"/>
      <c r="F46" s="307"/>
      <c r="G46" s="315"/>
      <c r="H46" s="52" t="s">
        <v>239</v>
      </c>
      <c r="I46" s="52">
        <v>1</v>
      </c>
      <c r="J46" s="315"/>
      <c r="K46" s="307"/>
      <c r="L46" s="315"/>
      <c r="M46" s="312"/>
      <c r="N46" s="312"/>
      <c r="O46" s="312"/>
      <c r="P46" s="312"/>
      <c r="Q46" s="315"/>
      <c r="R46" s="315"/>
    </row>
    <row r="47" spans="1:18" ht="30" x14ac:dyDescent="0.25">
      <c r="A47" s="315"/>
      <c r="B47" s="315"/>
      <c r="C47" s="315"/>
      <c r="D47" s="315"/>
      <c r="E47" s="315"/>
      <c r="F47" s="307"/>
      <c r="G47" s="315"/>
      <c r="H47" s="52" t="s">
        <v>254</v>
      </c>
      <c r="I47" s="52">
        <v>1000</v>
      </c>
      <c r="J47" s="315"/>
      <c r="K47" s="307"/>
      <c r="L47" s="315"/>
      <c r="M47" s="312"/>
      <c r="N47" s="312"/>
      <c r="O47" s="312"/>
      <c r="P47" s="312"/>
      <c r="Q47" s="315"/>
      <c r="R47" s="315"/>
    </row>
    <row r="48" spans="1:18" x14ac:dyDescent="0.25">
      <c r="A48" s="315"/>
      <c r="B48" s="315"/>
      <c r="C48" s="315"/>
      <c r="D48" s="315"/>
      <c r="E48" s="315"/>
      <c r="F48" s="307"/>
      <c r="G48" s="315"/>
      <c r="H48" s="52" t="s">
        <v>235</v>
      </c>
      <c r="I48" s="52">
        <v>1</v>
      </c>
      <c r="J48" s="315"/>
      <c r="K48" s="307"/>
      <c r="L48" s="315"/>
      <c r="M48" s="312"/>
      <c r="N48" s="312"/>
      <c r="O48" s="312"/>
      <c r="P48" s="312"/>
      <c r="Q48" s="315"/>
      <c r="R48" s="315"/>
    </row>
    <row r="49" spans="1:19" ht="30" x14ac:dyDescent="0.25">
      <c r="A49" s="316"/>
      <c r="B49" s="316"/>
      <c r="C49" s="316"/>
      <c r="D49" s="316"/>
      <c r="E49" s="316"/>
      <c r="F49" s="307"/>
      <c r="G49" s="316"/>
      <c r="H49" s="52" t="s">
        <v>255</v>
      </c>
      <c r="I49" s="52">
        <v>31</v>
      </c>
      <c r="J49" s="316"/>
      <c r="K49" s="307"/>
      <c r="L49" s="316"/>
      <c r="M49" s="313"/>
      <c r="N49" s="313"/>
      <c r="O49" s="313"/>
      <c r="P49" s="313"/>
      <c r="Q49" s="316"/>
      <c r="R49" s="316"/>
    </row>
    <row r="50" spans="1:19" ht="42" customHeight="1" x14ac:dyDescent="0.25">
      <c r="A50" s="314">
        <v>10</v>
      </c>
      <c r="B50" s="314">
        <v>6</v>
      </c>
      <c r="C50" s="314">
        <v>1</v>
      </c>
      <c r="D50" s="314">
        <v>13</v>
      </c>
      <c r="E50" s="314" t="s">
        <v>258</v>
      </c>
      <c r="F50" s="307" t="s">
        <v>259</v>
      </c>
      <c r="G50" s="314" t="s">
        <v>260</v>
      </c>
      <c r="H50" s="52" t="s">
        <v>235</v>
      </c>
      <c r="I50" s="52">
        <v>6</v>
      </c>
      <c r="J50" s="314" t="s">
        <v>261</v>
      </c>
      <c r="K50" s="314" t="s">
        <v>168</v>
      </c>
      <c r="L50" s="314"/>
      <c r="M50" s="311">
        <v>48620</v>
      </c>
      <c r="N50" s="311"/>
      <c r="O50" s="311">
        <v>35730</v>
      </c>
      <c r="P50" s="311"/>
      <c r="Q50" s="314" t="s">
        <v>262</v>
      </c>
      <c r="R50" s="314" t="s">
        <v>263</v>
      </c>
    </row>
    <row r="51" spans="1:19" ht="30" x14ac:dyDescent="0.25">
      <c r="A51" s="315"/>
      <c r="B51" s="315"/>
      <c r="C51" s="315"/>
      <c r="D51" s="315"/>
      <c r="E51" s="315"/>
      <c r="F51" s="307"/>
      <c r="G51" s="315"/>
      <c r="H51" s="52" t="s">
        <v>255</v>
      </c>
      <c r="I51" s="52">
        <v>96</v>
      </c>
      <c r="J51" s="315"/>
      <c r="K51" s="315"/>
      <c r="L51" s="315"/>
      <c r="M51" s="312"/>
      <c r="N51" s="312"/>
      <c r="O51" s="312"/>
      <c r="P51" s="312"/>
      <c r="Q51" s="315"/>
      <c r="R51" s="315"/>
    </row>
    <row r="52" spans="1:19" ht="36" customHeight="1" x14ac:dyDescent="0.25">
      <c r="A52" s="315"/>
      <c r="B52" s="315"/>
      <c r="C52" s="315"/>
      <c r="D52" s="315"/>
      <c r="E52" s="315"/>
      <c r="F52" s="307"/>
      <c r="G52" s="315"/>
      <c r="H52" s="52" t="s">
        <v>256</v>
      </c>
      <c r="I52" s="52">
        <v>16</v>
      </c>
      <c r="J52" s="315"/>
      <c r="K52" s="315"/>
      <c r="L52" s="315"/>
      <c r="M52" s="312"/>
      <c r="N52" s="312"/>
      <c r="O52" s="312"/>
      <c r="P52" s="312"/>
      <c r="Q52" s="315"/>
      <c r="R52" s="315"/>
    </row>
    <row r="53" spans="1:19" ht="30" x14ac:dyDescent="0.25">
      <c r="A53" s="315"/>
      <c r="B53" s="315"/>
      <c r="C53" s="315"/>
      <c r="D53" s="315"/>
      <c r="E53" s="315"/>
      <c r="F53" s="307"/>
      <c r="G53" s="315"/>
      <c r="H53" s="52" t="s">
        <v>257</v>
      </c>
      <c r="I53" s="52">
        <v>256</v>
      </c>
      <c r="J53" s="315"/>
      <c r="K53" s="315"/>
      <c r="L53" s="315"/>
      <c r="M53" s="312"/>
      <c r="N53" s="312"/>
      <c r="O53" s="312"/>
      <c r="P53" s="312"/>
      <c r="Q53" s="315"/>
      <c r="R53" s="315"/>
    </row>
    <row r="54" spans="1:19" ht="30" customHeight="1" x14ac:dyDescent="0.25">
      <c r="A54" s="315"/>
      <c r="B54" s="315"/>
      <c r="C54" s="315"/>
      <c r="D54" s="315"/>
      <c r="E54" s="315"/>
      <c r="F54" s="307"/>
      <c r="G54" s="315"/>
      <c r="H54" s="314" t="s">
        <v>264</v>
      </c>
      <c r="I54" s="317">
        <v>1</v>
      </c>
      <c r="J54" s="315"/>
      <c r="K54" s="315"/>
      <c r="L54" s="315"/>
      <c r="M54" s="312"/>
      <c r="N54" s="312"/>
      <c r="O54" s="312"/>
      <c r="P54" s="312"/>
      <c r="Q54" s="315"/>
      <c r="R54" s="315"/>
    </row>
    <row r="55" spans="1:19" ht="36.75" customHeight="1" x14ac:dyDescent="0.25">
      <c r="A55" s="315"/>
      <c r="B55" s="315"/>
      <c r="C55" s="315"/>
      <c r="D55" s="315"/>
      <c r="E55" s="315"/>
      <c r="F55" s="307"/>
      <c r="G55" s="315"/>
      <c r="H55" s="315"/>
      <c r="I55" s="318"/>
      <c r="J55" s="315"/>
      <c r="K55" s="315"/>
      <c r="L55" s="315"/>
      <c r="M55" s="312"/>
      <c r="N55" s="312"/>
      <c r="O55" s="312"/>
      <c r="P55" s="312"/>
      <c r="Q55" s="315"/>
      <c r="R55" s="315"/>
    </row>
    <row r="56" spans="1:19" ht="29.25" customHeight="1" x14ac:dyDescent="0.25">
      <c r="A56" s="315"/>
      <c r="B56" s="315"/>
      <c r="C56" s="315"/>
      <c r="D56" s="315"/>
      <c r="E56" s="315"/>
      <c r="F56" s="307"/>
      <c r="G56" s="315"/>
      <c r="H56" s="315"/>
      <c r="I56" s="318"/>
      <c r="J56" s="315"/>
      <c r="K56" s="315"/>
      <c r="L56" s="315"/>
      <c r="M56" s="312"/>
      <c r="N56" s="312"/>
      <c r="O56" s="312"/>
      <c r="P56" s="312"/>
      <c r="Q56" s="315"/>
      <c r="R56" s="315"/>
    </row>
    <row r="57" spans="1:19" x14ac:dyDescent="0.25">
      <c r="A57" s="316"/>
      <c r="B57" s="316"/>
      <c r="C57" s="316"/>
      <c r="D57" s="316"/>
      <c r="E57" s="316"/>
      <c r="F57" s="307"/>
      <c r="G57" s="316"/>
      <c r="H57" s="316"/>
      <c r="I57" s="319"/>
      <c r="J57" s="316"/>
      <c r="K57" s="316"/>
      <c r="L57" s="316"/>
      <c r="M57" s="313"/>
      <c r="N57" s="313"/>
      <c r="O57" s="313"/>
      <c r="P57" s="313"/>
      <c r="Q57" s="316"/>
      <c r="R57" s="316"/>
    </row>
    <row r="58" spans="1:19" s="54" customFormat="1" ht="134.25" customHeight="1" x14ac:dyDescent="0.25">
      <c r="A58" s="307">
        <v>11</v>
      </c>
      <c r="B58" s="307">
        <v>6</v>
      </c>
      <c r="C58" s="307">
        <v>1.2</v>
      </c>
      <c r="D58" s="307">
        <v>3</v>
      </c>
      <c r="E58" s="307" t="s">
        <v>267</v>
      </c>
      <c r="F58" s="307" t="s">
        <v>268</v>
      </c>
      <c r="G58" s="307" t="s">
        <v>269</v>
      </c>
      <c r="H58" s="307" t="s">
        <v>264</v>
      </c>
      <c r="I58" s="309">
        <v>1</v>
      </c>
      <c r="J58" s="307" t="s">
        <v>270</v>
      </c>
      <c r="K58" s="307" t="s">
        <v>168</v>
      </c>
      <c r="L58" s="310"/>
      <c r="M58" s="308">
        <v>28475.83</v>
      </c>
      <c r="N58" s="307"/>
      <c r="O58" s="308">
        <v>22035.83</v>
      </c>
      <c r="P58" s="307"/>
      <c r="Q58" s="307" t="s">
        <v>265</v>
      </c>
      <c r="R58" s="307" t="s">
        <v>266</v>
      </c>
    </row>
    <row r="59" spans="1:19" s="54" customFormat="1" ht="22.5" customHeight="1" x14ac:dyDescent="0.25">
      <c r="A59" s="307"/>
      <c r="B59" s="307"/>
      <c r="C59" s="307"/>
      <c r="D59" s="307"/>
      <c r="E59" s="307"/>
      <c r="F59" s="307"/>
      <c r="G59" s="307"/>
      <c r="H59" s="307"/>
      <c r="I59" s="309"/>
      <c r="J59" s="307"/>
      <c r="K59" s="307"/>
      <c r="L59" s="310"/>
      <c r="M59" s="308"/>
      <c r="N59" s="307"/>
      <c r="O59" s="308"/>
      <c r="P59" s="307"/>
      <c r="Q59" s="307"/>
      <c r="R59" s="307"/>
    </row>
    <row r="60" spans="1:19" s="54" customFormat="1" ht="30.75" customHeight="1" x14ac:dyDescent="0.25">
      <c r="A60" s="307"/>
      <c r="B60" s="307"/>
      <c r="C60" s="307"/>
      <c r="D60" s="307"/>
      <c r="E60" s="307"/>
      <c r="F60" s="307"/>
      <c r="G60" s="307"/>
      <c r="H60" s="307"/>
      <c r="I60" s="309"/>
      <c r="J60" s="307"/>
      <c r="K60" s="307"/>
      <c r="L60" s="310"/>
      <c r="M60" s="308"/>
      <c r="N60" s="307"/>
      <c r="O60" s="308"/>
      <c r="P60" s="307"/>
      <c r="Q60" s="307"/>
      <c r="R60" s="307"/>
    </row>
    <row r="61" spans="1:19" s="54" customFormat="1" ht="52.5" customHeight="1" x14ac:dyDescent="0.25">
      <c r="A61" s="307"/>
      <c r="B61" s="307"/>
      <c r="C61" s="307"/>
      <c r="D61" s="307"/>
      <c r="E61" s="307"/>
      <c r="F61" s="307"/>
      <c r="G61" s="307"/>
      <c r="H61" s="307"/>
      <c r="I61" s="309"/>
      <c r="J61" s="307"/>
      <c r="K61" s="307"/>
      <c r="L61" s="310"/>
      <c r="M61" s="308"/>
      <c r="N61" s="307"/>
      <c r="O61" s="308"/>
      <c r="P61" s="307"/>
      <c r="Q61" s="307"/>
      <c r="R61" s="307"/>
    </row>
    <row r="62" spans="1:19" s="3" customFormat="1" x14ac:dyDescent="0.25">
      <c r="A62" s="28"/>
      <c r="B62" s="28"/>
      <c r="C62" s="28"/>
      <c r="D62" s="29"/>
      <c r="E62" s="29"/>
      <c r="F62" s="29"/>
      <c r="G62" s="29"/>
      <c r="H62" s="29"/>
      <c r="I62" s="30"/>
      <c r="J62" s="29"/>
      <c r="K62" s="1"/>
      <c r="L62" s="31"/>
      <c r="M62" s="32"/>
      <c r="N62" s="32"/>
      <c r="O62" s="32"/>
      <c r="P62" s="32"/>
      <c r="Q62" s="29"/>
      <c r="R62" s="29"/>
      <c r="S62" s="27"/>
    </row>
    <row r="63" spans="1:19" ht="15" customHeight="1" x14ac:dyDescent="0.25">
      <c r="K63" s="36"/>
      <c r="L63" s="37"/>
      <c r="M63" s="34"/>
      <c r="N63" s="287" t="s">
        <v>55</v>
      </c>
      <c r="O63" s="288"/>
      <c r="P63" s="1"/>
    </row>
    <row r="64" spans="1:19" x14ac:dyDescent="0.25">
      <c r="K64" s="36"/>
      <c r="L64" s="37"/>
      <c r="M64" s="35"/>
      <c r="N64" s="24" t="s">
        <v>56</v>
      </c>
      <c r="O64" s="24" t="s">
        <v>0</v>
      </c>
      <c r="P64" s="1"/>
    </row>
    <row r="65" spans="11:16" ht="15.75" customHeight="1" x14ac:dyDescent="0.25">
      <c r="K65" s="36"/>
      <c r="L65" s="36"/>
      <c r="M65" s="24" t="s">
        <v>1646</v>
      </c>
      <c r="N65" s="41">
        <v>11</v>
      </c>
      <c r="O65" s="33">
        <f>O7+O10+O12+O22+O26+O32+O34+O38+O44+O50+O58</f>
        <v>400534.4</v>
      </c>
      <c r="P65" s="1"/>
    </row>
    <row r="71" spans="11:16" x14ac:dyDescent="0.25">
      <c r="L71" s="1" t="s">
        <v>57</v>
      </c>
    </row>
  </sheetData>
  <mergeCells count="195">
    <mergeCell ref="F4:F5"/>
    <mergeCell ref="A4:A5"/>
    <mergeCell ref="B4:B5"/>
    <mergeCell ref="C4:C5"/>
    <mergeCell ref="D4:D5"/>
    <mergeCell ref="E4:E5"/>
    <mergeCell ref="Q4:Q5"/>
    <mergeCell ref="R4:R5"/>
    <mergeCell ref="N63:O63"/>
    <mergeCell ref="G4:G5"/>
    <mergeCell ref="H4:I4"/>
    <mergeCell ref="J4:J5"/>
    <mergeCell ref="K4:L4"/>
    <mergeCell ref="M4:N4"/>
    <mergeCell ref="O4:P4"/>
    <mergeCell ref="F7:F9"/>
    <mergeCell ref="K7:K9"/>
    <mergeCell ref="L7:L9"/>
    <mergeCell ref="A7:A9"/>
    <mergeCell ref="B7:B9"/>
    <mergeCell ref="C7:C9"/>
    <mergeCell ref="D7:D9"/>
    <mergeCell ref="E7:E9"/>
    <mergeCell ref="G7:G9"/>
    <mergeCell ref="J7:J9"/>
    <mergeCell ref="L10:L11"/>
    <mergeCell ref="M10:M11"/>
    <mergeCell ref="N10:N11"/>
    <mergeCell ref="O10:O11"/>
    <mergeCell ref="P10:P11"/>
    <mergeCell ref="Q10:Q11"/>
    <mergeCell ref="R10:R11"/>
    <mergeCell ref="R7:R9"/>
    <mergeCell ref="M7:M9"/>
    <mergeCell ref="N7:N9"/>
    <mergeCell ref="O7:O9"/>
    <mergeCell ref="P7:P9"/>
    <mergeCell ref="Q7:Q9"/>
    <mergeCell ref="A10:A11"/>
    <mergeCell ref="B10:B11"/>
    <mergeCell ref="C10:C11"/>
    <mergeCell ref="D10:D11"/>
    <mergeCell ref="E10:E11"/>
    <mergeCell ref="F10:F11"/>
    <mergeCell ref="G10:G11"/>
    <mergeCell ref="J10:J11"/>
    <mergeCell ref="K10:K11"/>
    <mergeCell ref="Q12:Q21"/>
    <mergeCell ref="R12:R21"/>
    <mergeCell ref="A22:A25"/>
    <mergeCell ref="B22:B25"/>
    <mergeCell ref="C22:C25"/>
    <mergeCell ref="D22:D25"/>
    <mergeCell ref="E22:E25"/>
    <mergeCell ref="F22:F25"/>
    <mergeCell ref="G22:G25"/>
    <mergeCell ref="J22:J25"/>
    <mergeCell ref="K22:K25"/>
    <mergeCell ref="L22:L25"/>
    <mergeCell ref="M22:M25"/>
    <mergeCell ref="N22:N25"/>
    <mergeCell ref="O22:O25"/>
    <mergeCell ref="P22:P25"/>
    <mergeCell ref="Q22:Q25"/>
    <mergeCell ref="R22:R25"/>
    <mergeCell ref="A12:A21"/>
    <mergeCell ref="B12:B21"/>
    <mergeCell ref="C12:C21"/>
    <mergeCell ref="D12:D21"/>
    <mergeCell ref="E12:E21"/>
    <mergeCell ref="L12:L21"/>
    <mergeCell ref="M12:M21"/>
    <mergeCell ref="N12:N21"/>
    <mergeCell ref="O12:O21"/>
    <mergeCell ref="F12:F21"/>
    <mergeCell ref="G12:G21"/>
    <mergeCell ref="J12:J21"/>
    <mergeCell ref="K12:K21"/>
    <mergeCell ref="P12:P21"/>
    <mergeCell ref="P26:P31"/>
    <mergeCell ref="Q26:Q31"/>
    <mergeCell ref="R26:R31"/>
    <mergeCell ref="A26:A31"/>
    <mergeCell ref="B26:B31"/>
    <mergeCell ref="C26:C31"/>
    <mergeCell ref="D26:D31"/>
    <mergeCell ref="E26:E31"/>
    <mergeCell ref="F26:F31"/>
    <mergeCell ref="G26:G31"/>
    <mergeCell ref="J26:J31"/>
    <mergeCell ref="K26:K31"/>
    <mergeCell ref="L26:L31"/>
    <mergeCell ref="M26:M31"/>
    <mergeCell ref="N26:N31"/>
    <mergeCell ref="J32:J33"/>
    <mergeCell ref="K32:K33"/>
    <mergeCell ref="L32:L33"/>
    <mergeCell ref="A32:A33"/>
    <mergeCell ref="B32:B33"/>
    <mergeCell ref="C32:C33"/>
    <mergeCell ref="D32:D33"/>
    <mergeCell ref="E32:E33"/>
    <mergeCell ref="O26:O31"/>
    <mergeCell ref="R34:R37"/>
    <mergeCell ref="R32:R33"/>
    <mergeCell ref="A34:A37"/>
    <mergeCell ref="B34:B37"/>
    <mergeCell ref="C34:C37"/>
    <mergeCell ref="D34:D37"/>
    <mergeCell ref="E34:E37"/>
    <mergeCell ref="F34:F37"/>
    <mergeCell ref="G34:G37"/>
    <mergeCell ref="J34:J37"/>
    <mergeCell ref="K34:K37"/>
    <mergeCell ref="L34:L37"/>
    <mergeCell ref="M34:M37"/>
    <mergeCell ref="N34:N37"/>
    <mergeCell ref="O34:O37"/>
    <mergeCell ref="P34:P37"/>
    <mergeCell ref="Q34:Q37"/>
    <mergeCell ref="M32:M33"/>
    <mergeCell ref="N32:N33"/>
    <mergeCell ref="O32:O33"/>
    <mergeCell ref="P32:P33"/>
    <mergeCell ref="Q32:Q33"/>
    <mergeCell ref="F32:F33"/>
    <mergeCell ref="G32:G33"/>
    <mergeCell ref="L38:L43"/>
    <mergeCell ref="M38:M43"/>
    <mergeCell ref="N38:N43"/>
    <mergeCell ref="O38:O43"/>
    <mergeCell ref="P38:P43"/>
    <mergeCell ref="Q38:Q43"/>
    <mergeCell ref="R38:R43"/>
    <mergeCell ref="L44:L49"/>
    <mergeCell ref="M44:M49"/>
    <mergeCell ref="N44:N49"/>
    <mergeCell ref="O44:O49"/>
    <mergeCell ref="P44:P49"/>
    <mergeCell ref="Q44:Q49"/>
    <mergeCell ref="R44:R49"/>
    <mergeCell ref="A38:A43"/>
    <mergeCell ref="B38:B43"/>
    <mergeCell ref="C38:C43"/>
    <mergeCell ref="D38:D43"/>
    <mergeCell ref="E38:E43"/>
    <mergeCell ref="F38:F43"/>
    <mergeCell ref="G38:G43"/>
    <mergeCell ref="J38:J43"/>
    <mergeCell ref="K38:K43"/>
    <mergeCell ref="A44:A49"/>
    <mergeCell ref="B44:B49"/>
    <mergeCell ref="C44:C49"/>
    <mergeCell ref="D44:D49"/>
    <mergeCell ref="E44:E49"/>
    <mergeCell ref="F44:F49"/>
    <mergeCell ref="G44:G49"/>
    <mergeCell ref="J44:J49"/>
    <mergeCell ref="K44:K49"/>
    <mergeCell ref="O50:O57"/>
    <mergeCell ref="P50:P57"/>
    <mergeCell ref="Q50:Q57"/>
    <mergeCell ref="R50:R57"/>
    <mergeCell ref="H54:H57"/>
    <mergeCell ref="I54:I57"/>
    <mergeCell ref="A50:A57"/>
    <mergeCell ref="B50:B57"/>
    <mergeCell ref="C50:C57"/>
    <mergeCell ref="D50:D57"/>
    <mergeCell ref="E50:E57"/>
    <mergeCell ref="F50:F57"/>
    <mergeCell ref="G50:G57"/>
    <mergeCell ref="J50:J57"/>
    <mergeCell ref="K50:K57"/>
    <mergeCell ref="L50:L57"/>
    <mergeCell ref="M50:M57"/>
    <mergeCell ref="N50:N57"/>
    <mergeCell ref="R58:R61"/>
    <mergeCell ref="M58:M61"/>
    <mergeCell ref="N58:N61"/>
    <mergeCell ref="O58:O61"/>
    <mergeCell ref="P58:P61"/>
    <mergeCell ref="Q58:Q61"/>
    <mergeCell ref="A58:A61"/>
    <mergeCell ref="B58:B61"/>
    <mergeCell ref="C58:C61"/>
    <mergeCell ref="D58:D61"/>
    <mergeCell ref="E58:E61"/>
    <mergeCell ref="F58:F61"/>
    <mergeCell ref="G58:G61"/>
    <mergeCell ref="H58:H61"/>
    <mergeCell ref="I58:I61"/>
    <mergeCell ref="J58:J61"/>
    <mergeCell ref="K58:K61"/>
    <mergeCell ref="L58:L6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W30"/>
  <sheetViews>
    <sheetView topLeftCell="A19" zoomScale="70" zoomScaleNormal="70" workbookViewId="0">
      <selection activeCell="F9" sqref="F9"/>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23" ht="18.75" x14ac:dyDescent="0.3">
      <c r="A2" s="19" t="s">
        <v>1802</v>
      </c>
    </row>
    <row r="4" spans="1:23"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23"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23"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23" s="3" customFormat="1" ht="217.5" customHeight="1" x14ac:dyDescent="0.25">
      <c r="A7" s="8">
        <v>1</v>
      </c>
      <c r="B7" s="8">
        <v>6</v>
      </c>
      <c r="C7" s="8">
        <v>5</v>
      </c>
      <c r="D7" s="72">
        <v>4</v>
      </c>
      <c r="E7" s="72" t="s">
        <v>271</v>
      </c>
      <c r="F7" s="72" t="s">
        <v>1480</v>
      </c>
      <c r="G7" s="72" t="s">
        <v>87</v>
      </c>
      <c r="H7" s="72" t="s">
        <v>312</v>
      </c>
      <c r="I7" s="206" t="s">
        <v>272</v>
      </c>
      <c r="J7" s="72" t="s">
        <v>273</v>
      </c>
      <c r="K7" s="210" t="s">
        <v>79</v>
      </c>
      <c r="L7" s="210"/>
      <c r="M7" s="182">
        <v>22000</v>
      </c>
      <c r="N7" s="8"/>
      <c r="O7" s="182">
        <v>22000</v>
      </c>
      <c r="P7" s="182"/>
      <c r="Q7" s="72" t="s">
        <v>274</v>
      </c>
      <c r="R7" s="72" t="s">
        <v>275</v>
      </c>
      <c r="W7" s="1"/>
    </row>
    <row r="8" spans="1:23" s="3" customFormat="1" ht="137.25" customHeight="1" x14ac:dyDescent="0.25">
      <c r="A8" s="72">
        <v>2</v>
      </c>
      <c r="B8" s="72">
        <v>6</v>
      </c>
      <c r="C8" s="72">
        <v>5</v>
      </c>
      <c r="D8" s="72">
        <v>4</v>
      </c>
      <c r="E8" s="72" t="s">
        <v>276</v>
      </c>
      <c r="F8" s="211" t="s">
        <v>277</v>
      </c>
      <c r="G8" s="72" t="s">
        <v>278</v>
      </c>
      <c r="H8" s="72" t="s">
        <v>279</v>
      </c>
      <c r="I8" s="8" t="s">
        <v>280</v>
      </c>
      <c r="J8" s="72" t="s">
        <v>281</v>
      </c>
      <c r="K8" s="8" t="s">
        <v>64</v>
      </c>
      <c r="L8" s="210"/>
      <c r="M8" s="212">
        <v>47875.85</v>
      </c>
      <c r="N8" s="213"/>
      <c r="O8" s="212">
        <v>47875.85</v>
      </c>
      <c r="P8" s="214"/>
      <c r="Q8" s="72" t="s">
        <v>274</v>
      </c>
      <c r="R8" s="72" t="s">
        <v>275</v>
      </c>
      <c r="S8" s="1"/>
      <c r="T8" s="1"/>
      <c r="U8" s="1"/>
      <c r="V8" s="1"/>
      <c r="W8" s="1"/>
    </row>
    <row r="9" spans="1:23" ht="226.5" customHeight="1" x14ac:dyDescent="0.25">
      <c r="A9" s="8">
        <v>3</v>
      </c>
      <c r="B9" s="8">
        <v>1</v>
      </c>
      <c r="C9" s="8">
        <v>1</v>
      </c>
      <c r="D9" s="72">
        <v>9</v>
      </c>
      <c r="E9" s="72" t="s">
        <v>283</v>
      </c>
      <c r="F9" s="72" t="s">
        <v>284</v>
      </c>
      <c r="G9" s="72" t="s">
        <v>87</v>
      </c>
      <c r="H9" s="72" t="s">
        <v>312</v>
      </c>
      <c r="I9" s="206" t="s">
        <v>285</v>
      </c>
      <c r="J9" s="72" t="s">
        <v>286</v>
      </c>
      <c r="K9" s="210" t="s">
        <v>1803</v>
      </c>
      <c r="L9" s="210"/>
      <c r="M9" s="182">
        <v>25171.200000000001</v>
      </c>
      <c r="N9" s="8"/>
      <c r="O9" s="182">
        <v>20131.2</v>
      </c>
      <c r="P9" s="182"/>
      <c r="Q9" s="72" t="s">
        <v>287</v>
      </c>
      <c r="R9" s="72" t="s">
        <v>288</v>
      </c>
    </row>
    <row r="10" spans="1:23" ht="223.5" customHeight="1" x14ac:dyDescent="0.25">
      <c r="A10" s="8">
        <v>4</v>
      </c>
      <c r="B10" s="8">
        <v>1</v>
      </c>
      <c r="C10" s="8">
        <v>1</v>
      </c>
      <c r="D10" s="72">
        <v>9</v>
      </c>
      <c r="E10" s="72" t="s">
        <v>289</v>
      </c>
      <c r="F10" s="72" t="s">
        <v>290</v>
      </c>
      <c r="G10" s="72" t="s">
        <v>291</v>
      </c>
      <c r="H10" s="72" t="s">
        <v>292</v>
      </c>
      <c r="I10" s="206" t="s">
        <v>293</v>
      </c>
      <c r="J10" s="72" t="s">
        <v>294</v>
      </c>
      <c r="K10" s="210" t="s">
        <v>80</v>
      </c>
      <c r="L10" s="210"/>
      <c r="M10" s="182">
        <v>9000</v>
      </c>
      <c r="N10" s="8"/>
      <c r="O10" s="182">
        <v>9000</v>
      </c>
      <c r="P10" s="182"/>
      <c r="Q10" s="72" t="s">
        <v>295</v>
      </c>
      <c r="R10" s="72" t="s">
        <v>296</v>
      </c>
    </row>
    <row r="11" spans="1:23" ht="252.75" customHeight="1" x14ac:dyDescent="0.25">
      <c r="A11" s="8">
        <v>5</v>
      </c>
      <c r="B11" s="8">
        <v>1</v>
      </c>
      <c r="C11" s="8">
        <v>1</v>
      </c>
      <c r="D11" s="72">
        <v>9</v>
      </c>
      <c r="E11" s="72" t="s">
        <v>297</v>
      </c>
      <c r="F11" s="72" t="s">
        <v>298</v>
      </c>
      <c r="G11" s="72" t="s">
        <v>147</v>
      </c>
      <c r="H11" s="72" t="s">
        <v>299</v>
      </c>
      <c r="I11" s="206" t="s">
        <v>300</v>
      </c>
      <c r="J11" s="72" t="s">
        <v>1481</v>
      </c>
      <c r="K11" s="210" t="s">
        <v>64</v>
      </c>
      <c r="L11" s="210"/>
      <c r="M11" s="182">
        <v>5741.39</v>
      </c>
      <c r="N11" s="8"/>
      <c r="O11" s="182">
        <v>4953.58</v>
      </c>
      <c r="P11" s="182"/>
      <c r="Q11" s="72" t="s">
        <v>301</v>
      </c>
      <c r="R11" s="72" t="s">
        <v>302</v>
      </c>
    </row>
    <row r="12" spans="1:23" ht="120.75" customHeight="1" x14ac:dyDescent="0.25">
      <c r="A12" s="8">
        <v>6</v>
      </c>
      <c r="B12" s="8">
        <v>6</v>
      </c>
      <c r="C12" s="8">
        <v>1</v>
      </c>
      <c r="D12" s="72">
        <v>9</v>
      </c>
      <c r="E12" s="72" t="s">
        <v>303</v>
      </c>
      <c r="F12" s="72" t="s">
        <v>304</v>
      </c>
      <c r="G12" s="72" t="s">
        <v>77</v>
      </c>
      <c r="H12" s="72" t="s">
        <v>305</v>
      </c>
      <c r="I12" s="206" t="s">
        <v>280</v>
      </c>
      <c r="J12" s="72" t="s">
        <v>306</v>
      </c>
      <c r="K12" s="210" t="s">
        <v>76</v>
      </c>
      <c r="L12" s="210"/>
      <c r="M12" s="182" t="s">
        <v>307</v>
      </c>
      <c r="N12" s="8"/>
      <c r="O12" s="182">
        <v>17814</v>
      </c>
      <c r="P12" s="182"/>
      <c r="Q12" s="72" t="s">
        <v>308</v>
      </c>
      <c r="R12" s="72" t="s">
        <v>309</v>
      </c>
    </row>
    <row r="13" spans="1:23" ht="120" x14ac:dyDescent="0.25">
      <c r="A13" s="8">
        <v>7</v>
      </c>
      <c r="B13" s="8">
        <v>1</v>
      </c>
      <c r="C13" s="8">
        <v>1</v>
      </c>
      <c r="D13" s="72">
        <v>9</v>
      </c>
      <c r="E13" s="72" t="s">
        <v>310</v>
      </c>
      <c r="F13" s="72" t="s">
        <v>311</v>
      </c>
      <c r="G13" s="72" t="s">
        <v>87</v>
      </c>
      <c r="H13" s="72" t="s">
        <v>312</v>
      </c>
      <c r="I13" s="206" t="s">
        <v>313</v>
      </c>
      <c r="J13" s="72" t="s">
        <v>314</v>
      </c>
      <c r="K13" s="210" t="s">
        <v>76</v>
      </c>
      <c r="L13" s="210"/>
      <c r="M13" s="182">
        <v>10958.48</v>
      </c>
      <c r="N13" s="8"/>
      <c r="O13" s="182">
        <v>10958.48</v>
      </c>
      <c r="P13" s="182"/>
      <c r="Q13" s="72" t="s">
        <v>315</v>
      </c>
      <c r="R13" s="72" t="s">
        <v>1482</v>
      </c>
    </row>
    <row r="14" spans="1:23" ht="222.75" customHeight="1" x14ac:dyDescent="0.25">
      <c r="A14" s="8">
        <v>8</v>
      </c>
      <c r="B14" s="8">
        <v>6</v>
      </c>
      <c r="C14" s="8">
        <v>3</v>
      </c>
      <c r="D14" s="72">
        <v>10</v>
      </c>
      <c r="E14" s="72" t="s">
        <v>316</v>
      </c>
      <c r="F14" s="72" t="s">
        <v>1483</v>
      </c>
      <c r="G14" s="72" t="s">
        <v>317</v>
      </c>
      <c r="H14" s="72" t="s">
        <v>318</v>
      </c>
      <c r="I14" s="206" t="s">
        <v>319</v>
      </c>
      <c r="J14" s="72" t="s">
        <v>320</v>
      </c>
      <c r="K14" s="210" t="s">
        <v>1804</v>
      </c>
      <c r="L14" s="210"/>
      <c r="M14" s="182" t="s">
        <v>321</v>
      </c>
      <c r="N14" s="8"/>
      <c r="O14" s="182">
        <v>15682.5</v>
      </c>
      <c r="P14" s="182"/>
      <c r="Q14" s="72" t="s">
        <v>287</v>
      </c>
      <c r="R14" s="72" t="s">
        <v>288</v>
      </c>
    </row>
    <row r="15" spans="1:23" ht="114.75" customHeight="1" x14ac:dyDescent="0.25">
      <c r="A15" s="8">
        <v>9</v>
      </c>
      <c r="B15" s="8">
        <v>6</v>
      </c>
      <c r="C15" s="8">
        <v>3</v>
      </c>
      <c r="D15" s="72">
        <v>10</v>
      </c>
      <c r="E15" s="72" t="s">
        <v>322</v>
      </c>
      <c r="F15" s="72" t="s">
        <v>350</v>
      </c>
      <c r="G15" s="72" t="s">
        <v>323</v>
      </c>
      <c r="H15" s="72" t="s">
        <v>324</v>
      </c>
      <c r="I15" s="206" t="s">
        <v>1805</v>
      </c>
      <c r="J15" s="72" t="s">
        <v>325</v>
      </c>
      <c r="K15" s="210" t="s">
        <v>76</v>
      </c>
      <c r="L15" s="210"/>
      <c r="M15" s="182">
        <v>21831.54</v>
      </c>
      <c r="N15" s="8"/>
      <c r="O15" s="182">
        <v>19431.54</v>
      </c>
      <c r="P15" s="182"/>
      <c r="Q15" s="72" t="s">
        <v>326</v>
      </c>
      <c r="R15" s="72" t="s">
        <v>327</v>
      </c>
    </row>
    <row r="16" spans="1:23" ht="180" x14ac:dyDescent="0.25">
      <c r="A16" s="8">
        <v>10</v>
      </c>
      <c r="B16" s="8">
        <v>6</v>
      </c>
      <c r="C16" s="8">
        <v>5</v>
      </c>
      <c r="D16" s="72">
        <v>11</v>
      </c>
      <c r="E16" s="72" t="s">
        <v>328</v>
      </c>
      <c r="F16" s="72" t="s">
        <v>329</v>
      </c>
      <c r="G16" s="72" t="s">
        <v>119</v>
      </c>
      <c r="H16" s="72" t="s">
        <v>330</v>
      </c>
      <c r="I16" s="206" t="s">
        <v>331</v>
      </c>
      <c r="J16" s="72" t="s">
        <v>332</v>
      </c>
      <c r="K16" s="210" t="s">
        <v>1806</v>
      </c>
      <c r="L16" s="210"/>
      <c r="M16" s="182">
        <v>1800</v>
      </c>
      <c r="N16" s="8"/>
      <c r="O16" s="182">
        <v>1800</v>
      </c>
      <c r="P16" s="182"/>
      <c r="Q16" s="72" t="s">
        <v>333</v>
      </c>
      <c r="R16" s="72" t="s">
        <v>334</v>
      </c>
    </row>
    <row r="17" spans="1:19" ht="150" customHeight="1" x14ac:dyDescent="0.25">
      <c r="A17" s="8">
        <v>11</v>
      </c>
      <c r="B17" s="8">
        <v>6</v>
      </c>
      <c r="C17" s="8">
        <v>5</v>
      </c>
      <c r="D17" s="72">
        <v>11</v>
      </c>
      <c r="E17" s="72" t="s">
        <v>335</v>
      </c>
      <c r="F17" s="211" t="s">
        <v>351</v>
      </c>
      <c r="G17" s="72" t="s">
        <v>119</v>
      </c>
      <c r="H17" s="72" t="s">
        <v>330</v>
      </c>
      <c r="I17" s="206" t="s">
        <v>272</v>
      </c>
      <c r="J17" s="72" t="s">
        <v>336</v>
      </c>
      <c r="K17" s="215" t="s">
        <v>337</v>
      </c>
      <c r="L17" s="210"/>
      <c r="M17" s="182">
        <v>9900</v>
      </c>
      <c r="N17" s="8"/>
      <c r="O17" s="182">
        <v>9900</v>
      </c>
      <c r="P17" s="182"/>
      <c r="Q17" s="72" t="s">
        <v>315</v>
      </c>
      <c r="R17" s="72" t="s">
        <v>1482</v>
      </c>
    </row>
    <row r="18" spans="1:19" ht="177.75" customHeight="1" x14ac:dyDescent="0.25">
      <c r="A18" s="8">
        <v>12</v>
      </c>
      <c r="B18" s="8">
        <v>1</v>
      </c>
      <c r="C18" s="8">
        <v>3</v>
      </c>
      <c r="D18" s="72">
        <v>13</v>
      </c>
      <c r="E18" s="72" t="s">
        <v>338</v>
      </c>
      <c r="F18" s="72" t="s">
        <v>339</v>
      </c>
      <c r="G18" s="72" t="s">
        <v>154</v>
      </c>
      <c r="H18" s="72" t="s">
        <v>340</v>
      </c>
      <c r="I18" s="206" t="s">
        <v>282</v>
      </c>
      <c r="J18" s="72" t="s">
        <v>341</v>
      </c>
      <c r="K18" s="210" t="s">
        <v>64</v>
      </c>
      <c r="L18" s="210"/>
      <c r="M18" s="216">
        <v>28077.8</v>
      </c>
      <c r="N18" s="8"/>
      <c r="O18" s="216">
        <v>24327.8</v>
      </c>
      <c r="P18" s="182"/>
      <c r="Q18" s="72" t="s">
        <v>287</v>
      </c>
      <c r="R18" s="72" t="s">
        <v>288</v>
      </c>
    </row>
    <row r="19" spans="1:19" ht="180" x14ac:dyDescent="0.25">
      <c r="A19" s="8">
        <v>13</v>
      </c>
      <c r="B19" s="8">
        <v>4</v>
      </c>
      <c r="C19" s="8">
        <v>1</v>
      </c>
      <c r="D19" s="72">
        <v>13</v>
      </c>
      <c r="E19" s="72" t="s">
        <v>342</v>
      </c>
      <c r="F19" s="72" t="s">
        <v>343</v>
      </c>
      <c r="G19" s="72" t="s">
        <v>158</v>
      </c>
      <c r="H19" s="72" t="s">
        <v>344</v>
      </c>
      <c r="I19" s="206" t="s">
        <v>345</v>
      </c>
      <c r="J19" s="72" t="s">
        <v>1484</v>
      </c>
      <c r="K19" s="210" t="s">
        <v>79</v>
      </c>
      <c r="L19" s="210"/>
      <c r="M19" s="182">
        <v>9381.9500000000007</v>
      </c>
      <c r="N19" s="8"/>
      <c r="O19" s="182">
        <v>6150</v>
      </c>
      <c r="P19" s="182"/>
      <c r="Q19" s="72" t="s">
        <v>301</v>
      </c>
      <c r="R19" s="72" t="s">
        <v>302</v>
      </c>
    </row>
    <row r="20" spans="1:19" ht="150" x14ac:dyDescent="0.25">
      <c r="A20" s="72">
        <v>14</v>
      </c>
      <c r="B20" s="72">
        <v>6</v>
      </c>
      <c r="C20" s="72">
        <v>1</v>
      </c>
      <c r="D20" s="72">
        <v>13</v>
      </c>
      <c r="E20" s="72" t="s">
        <v>346</v>
      </c>
      <c r="F20" s="211" t="s">
        <v>1485</v>
      </c>
      <c r="G20" s="72" t="s">
        <v>158</v>
      </c>
      <c r="H20" s="72" t="s">
        <v>347</v>
      </c>
      <c r="I20" s="217" t="s">
        <v>348</v>
      </c>
      <c r="J20" s="72" t="s">
        <v>349</v>
      </c>
      <c r="K20" s="8" t="s">
        <v>79</v>
      </c>
      <c r="L20" s="210"/>
      <c r="M20" s="205">
        <v>16372.86</v>
      </c>
      <c r="N20" s="214"/>
      <c r="O20" s="205">
        <v>9872.36</v>
      </c>
      <c r="P20" s="214"/>
      <c r="Q20" s="72" t="s">
        <v>301</v>
      </c>
      <c r="R20" s="72" t="s">
        <v>302</v>
      </c>
    </row>
    <row r="21" spans="1:19" s="3" customFormat="1" x14ac:dyDescent="0.25">
      <c r="A21" s="28"/>
      <c r="B21" s="28"/>
      <c r="C21" s="28"/>
      <c r="D21" s="29"/>
      <c r="E21" s="29"/>
      <c r="F21" s="29"/>
      <c r="G21" s="29"/>
      <c r="H21" s="29"/>
      <c r="I21" s="30"/>
      <c r="J21" s="29"/>
      <c r="K21" s="1"/>
      <c r="L21" s="31"/>
      <c r="M21" s="32"/>
      <c r="N21" s="32"/>
      <c r="O21" s="32"/>
      <c r="P21" s="32"/>
      <c r="Q21" s="29"/>
      <c r="R21" s="29"/>
      <c r="S21" s="27"/>
    </row>
    <row r="22" spans="1:19" ht="15" customHeight="1" x14ac:dyDescent="0.25">
      <c r="K22" s="36"/>
      <c r="L22" s="37"/>
      <c r="M22" s="34"/>
      <c r="N22" s="287" t="s">
        <v>55</v>
      </c>
      <c r="O22" s="288"/>
      <c r="P22" s="1"/>
    </row>
    <row r="23" spans="1:19" x14ac:dyDescent="0.25">
      <c r="K23" s="36"/>
      <c r="L23" s="37"/>
      <c r="M23" s="35"/>
      <c r="N23" s="24" t="s">
        <v>56</v>
      </c>
      <c r="O23" s="24" t="s">
        <v>0</v>
      </c>
      <c r="P23" s="1"/>
    </row>
    <row r="24" spans="1:19" ht="15.75" customHeight="1" x14ac:dyDescent="0.25">
      <c r="K24" s="36"/>
      <c r="L24" s="36"/>
      <c r="M24" s="24" t="s">
        <v>1646</v>
      </c>
      <c r="N24" s="41">
        <v>14</v>
      </c>
      <c r="O24" s="33">
        <f>O7+O8+O9+O10+O11+O12+O13+O14+O15+O16+O17+O18+O19+O20</f>
        <v>219897.31</v>
      </c>
      <c r="P24" s="1"/>
    </row>
    <row r="30" spans="1:19" x14ac:dyDescent="0.25">
      <c r="L30" s="1" t="s">
        <v>57</v>
      </c>
    </row>
  </sheetData>
  <mergeCells count="15">
    <mergeCell ref="N22:O22"/>
    <mergeCell ref="G4:G5"/>
    <mergeCell ref="H4:I4"/>
    <mergeCell ref="J4:J5"/>
    <mergeCell ref="K4:L4"/>
    <mergeCell ref="M4:N4"/>
    <mergeCell ref="O4:P4"/>
    <mergeCell ref="R4:R5"/>
    <mergeCell ref="A4:A5"/>
    <mergeCell ref="B4:B5"/>
    <mergeCell ref="C4:C5"/>
    <mergeCell ref="D4:D5"/>
    <mergeCell ref="E4:E5"/>
    <mergeCell ref="F4:F5"/>
    <mergeCell ref="Q4:Q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W95"/>
  <sheetViews>
    <sheetView topLeftCell="A73" zoomScale="70" zoomScaleNormal="70" workbookViewId="0">
      <selection activeCell="A3" sqref="A3"/>
    </sheetView>
  </sheetViews>
  <sheetFormatPr defaultRowHeight="15" x14ac:dyDescent="0.25"/>
  <cols>
    <col min="1" max="1" width="4.7109375" style="3" customWidth="1"/>
    <col min="2" max="2" width="8.85546875" style="1" customWidth="1"/>
    <col min="3" max="4" width="11.42578125" style="1" customWidth="1"/>
    <col min="5" max="5" width="38.7109375" style="1" customWidth="1"/>
    <col min="6" max="6" width="57.7109375" style="1" customWidth="1"/>
    <col min="7" max="7" width="35.7109375" style="1" customWidth="1"/>
    <col min="8" max="8" width="19.28515625" style="1" customWidth="1"/>
    <col min="9" max="9" width="13.42578125" style="122" customWidth="1"/>
    <col min="10" max="10" width="29.7109375" style="1" customWidth="1"/>
    <col min="11" max="11" width="10.7109375" style="1" customWidth="1"/>
    <col min="12" max="12" width="12.7109375" style="1" customWidth="1"/>
    <col min="13" max="13" width="14.7109375" style="2" customWidth="1"/>
    <col min="14" max="14" width="14.7109375" style="123" customWidth="1"/>
    <col min="15" max="15" width="14.7109375" style="2" customWidth="1"/>
    <col min="16" max="16" width="14.7109375" style="123" customWidth="1"/>
    <col min="17" max="17" width="16.7109375" style="1" customWidth="1"/>
    <col min="18" max="18" width="24.14062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2" spans="1:51" ht="18.75" x14ac:dyDescent="0.3">
      <c r="A2" s="19" t="s">
        <v>1807</v>
      </c>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row>
    <row r="3" spans="1:51" x14ac:dyDescent="0.25">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row>
    <row r="4" spans="1:51" s="21" customFormat="1" ht="47.25" customHeight="1" x14ac:dyDescent="0.2">
      <c r="A4" s="348" t="s">
        <v>21</v>
      </c>
      <c r="B4" s="333" t="s">
        <v>22</v>
      </c>
      <c r="C4" s="333" t="s">
        <v>23</v>
      </c>
      <c r="D4" s="333" t="s">
        <v>24</v>
      </c>
      <c r="E4" s="331" t="s">
        <v>25</v>
      </c>
      <c r="F4" s="331" t="s">
        <v>26</v>
      </c>
      <c r="G4" s="331" t="s">
        <v>27</v>
      </c>
      <c r="H4" s="344" t="s">
        <v>28</v>
      </c>
      <c r="I4" s="344"/>
      <c r="J4" s="331" t="s">
        <v>29</v>
      </c>
      <c r="K4" s="345" t="s">
        <v>30</v>
      </c>
      <c r="L4" s="346"/>
      <c r="M4" s="347" t="s">
        <v>31</v>
      </c>
      <c r="N4" s="347"/>
      <c r="O4" s="347" t="s">
        <v>32</v>
      </c>
      <c r="P4" s="347"/>
      <c r="Q4" s="331" t="s">
        <v>33</v>
      </c>
      <c r="R4" s="333" t="s">
        <v>34</v>
      </c>
      <c r="S4" s="125"/>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row>
    <row r="5" spans="1:51" s="21" customFormat="1" ht="35.25" customHeight="1" x14ac:dyDescent="0.2">
      <c r="A5" s="349"/>
      <c r="B5" s="334"/>
      <c r="C5" s="334"/>
      <c r="D5" s="334"/>
      <c r="E5" s="332"/>
      <c r="F5" s="332"/>
      <c r="G5" s="332"/>
      <c r="H5" s="127" t="s">
        <v>35</v>
      </c>
      <c r="I5" s="128" t="s">
        <v>36</v>
      </c>
      <c r="J5" s="332"/>
      <c r="K5" s="129">
        <v>2020</v>
      </c>
      <c r="L5" s="129">
        <v>2021</v>
      </c>
      <c r="M5" s="129">
        <v>2020</v>
      </c>
      <c r="N5" s="129">
        <v>2021</v>
      </c>
      <c r="O5" s="129">
        <v>2020</v>
      </c>
      <c r="P5" s="129">
        <v>2021</v>
      </c>
      <c r="Q5" s="332"/>
      <c r="R5" s="334"/>
      <c r="S5" s="125"/>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row>
    <row r="6" spans="1:51" s="139" customFormat="1" ht="24" customHeight="1" x14ac:dyDescent="0.2">
      <c r="A6" s="130" t="s">
        <v>37</v>
      </c>
      <c r="B6" s="131" t="s">
        <v>38</v>
      </c>
      <c r="C6" s="131" t="s">
        <v>39</v>
      </c>
      <c r="D6" s="131" t="s">
        <v>40</v>
      </c>
      <c r="E6" s="132" t="s">
        <v>41</v>
      </c>
      <c r="F6" s="132" t="s">
        <v>42</v>
      </c>
      <c r="G6" s="132" t="s">
        <v>43</v>
      </c>
      <c r="H6" s="131" t="s">
        <v>44</v>
      </c>
      <c r="I6" s="133" t="s">
        <v>45</v>
      </c>
      <c r="J6" s="132" t="s">
        <v>46</v>
      </c>
      <c r="K6" s="134" t="s">
        <v>47</v>
      </c>
      <c r="L6" s="134" t="s">
        <v>48</v>
      </c>
      <c r="M6" s="135" t="s">
        <v>49</v>
      </c>
      <c r="N6" s="136" t="s">
        <v>50</v>
      </c>
      <c r="O6" s="135" t="s">
        <v>51</v>
      </c>
      <c r="P6" s="136" t="s">
        <v>52</v>
      </c>
      <c r="Q6" s="132" t="s">
        <v>53</v>
      </c>
      <c r="R6" s="131" t="s">
        <v>54</v>
      </c>
      <c r="S6" s="137"/>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row>
    <row r="7" spans="1:51" s="139" customFormat="1" ht="27.75" customHeight="1" x14ac:dyDescent="0.2">
      <c r="A7" s="335">
        <v>1</v>
      </c>
      <c r="B7" s="338">
        <v>6</v>
      </c>
      <c r="C7" s="338">
        <v>1</v>
      </c>
      <c r="D7" s="340">
        <v>6</v>
      </c>
      <c r="E7" s="338" t="s">
        <v>1536</v>
      </c>
      <c r="F7" s="342" t="s">
        <v>1537</v>
      </c>
      <c r="G7" s="338" t="s">
        <v>853</v>
      </c>
      <c r="H7" s="140" t="s">
        <v>1538</v>
      </c>
      <c r="I7" s="141">
        <v>1</v>
      </c>
      <c r="J7" s="338" t="s">
        <v>1539</v>
      </c>
      <c r="K7" s="339" t="s">
        <v>337</v>
      </c>
      <c r="L7" s="339"/>
      <c r="M7" s="354">
        <v>154732</v>
      </c>
      <c r="N7" s="354"/>
      <c r="O7" s="356">
        <v>138132</v>
      </c>
      <c r="P7" s="354"/>
      <c r="Q7" s="339" t="s">
        <v>1540</v>
      </c>
      <c r="R7" s="339" t="s">
        <v>1541</v>
      </c>
      <c r="S7" s="137"/>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42"/>
      <c r="AY7" s="143"/>
    </row>
    <row r="8" spans="1:51" s="139" customFormat="1" ht="39.75" customHeight="1" x14ac:dyDescent="0.2">
      <c r="A8" s="336"/>
      <c r="B8" s="338"/>
      <c r="C8" s="338"/>
      <c r="D8" s="340"/>
      <c r="E8" s="338"/>
      <c r="F8" s="342"/>
      <c r="G8" s="339"/>
      <c r="H8" s="98" t="s">
        <v>1542</v>
      </c>
      <c r="I8" s="144" t="s">
        <v>1543</v>
      </c>
      <c r="J8" s="338"/>
      <c r="K8" s="350"/>
      <c r="L8" s="350"/>
      <c r="M8" s="355"/>
      <c r="N8" s="355"/>
      <c r="O8" s="350"/>
      <c r="P8" s="355"/>
      <c r="Q8" s="350"/>
      <c r="R8" s="350"/>
      <c r="S8" s="137"/>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42"/>
      <c r="AY8" s="143"/>
    </row>
    <row r="9" spans="1:51" s="139" customFormat="1" ht="28.5" customHeight="1" x14ac:dyDescent="0.2">
      <c r="A9" s="336"/>
      <c r="B9" s="338"/>
      <c r="C9" s="338"/>
      <c r="D9" s="340"/>
      <c r="E9" s="338"/>
      <c r="F9" s="342"/>
      <c r="G9" s="351" t="s">
        <v>904</v>
      </c>
      <c r="H9" s="98" t="s">
        <v>1407</v>
      </c>
      <c r="I9" s="144">
        <v>30</v>
      </c>
      <c r="J9" s="338"/>
      <c r="K9" s="350"/>
      <c r="L9" s="350"/>
      <c r="M9" s="355"/>
      <c r="N9" s="355"/>
      <c r="O9" s="350"/>
      <c r="P9" s="355"/>
      <c r="Q9" s="350"/>
      <c r="R9" s="350"/>
      <c r="S9" s="137"/>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42"/>
      <c r="AY9" s="143"/>
    </row>
    <row r="10" spans="1:51" s="139" customFormat="1" ht="41.25" customHeight="1" x14ac:dyDescent="0.2">
      <c r="A10" s="336"/>
      <c r="B10" s="338"/>
      <c r="C10" s="338"/>
      <c r="D10" s="340"/>
      <c r="E10" s="338"/>
      <c r="F10" s="342"/>
      <c r="G10" s="339"/>
      <c r="H10" s="98" t="s">
        <v>1544</v>
      </c>
      <c r="I10" s="144" t="s">
        <v>1543</v>
      </c>
      <c r="J10" s="338"/>
      <c r="K10" s="350"/>
      <c r="L10" s="350"/>
      <c r="M10" s="355"/>
      <c r="N10" s="355"/>
      <c r="O10" s="350"/>
      <c r="P10" s="355"/>
      <c r="Q10" s="350"/>
      <c r="R10" s="350"/>
      <c r="S10" s="137"/>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42"/>
      <c r="AY10" s="143"/>
    </row>
    <row r="11" spans="1:51" s="139" customFormat="1" ht="31.5" customHeight="1" x14ac:dyDescent="0.2">
      <c r="A11" s="336"/>
      <c r="B11" s="338"/>
      <c r="C11" s="338"/>
      <c r="D11" s="340"/>
      <c r="E11" s="338"/>
      <c r="F11" s="342"/>
      <c r="G11" s="145" t="s">
        <v>1545</v>
      </c>
      <c r="H11" s="98" t="s">
        <v>1546</v>
      </c>
      <c r="I11" s="144" t="s">
        <v>1547</v>
      </c>
      <c r="J11" s="338"/>
      <c r="K11" s="350"/>
      <c r="L11" s="350"/>
      <c r="M11" s="355"/>
      <c r="N11" s="355"/>
      <c r="O11" s="350"/>
      <c r="P11" s="355"/>
      <c r="Q11" s="350"/>
      <c r="R11" s="350"/>
      <c r="S11" s="137"/>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42"/>
      <c r="AY11" s="143"/>
    </row>
    <row r="12" spans="1:51" s="139" customFormat="1" ht="23.25" customHeight="1" x14ac:dyDescent="0.2">
      <c r="A12" s="336"/>
      <c r="B12" s="338"/>
      <c r="C12" s="338"/>
      <c r="D12" s="340"/>
      <c r="E12" s="338"/>
      <c r="F12" s="342"/>
      <c r="G12" s="351" t="s">
        <v>824</v>
      </c>
      <c r="H12" s="146" t="s">
        <v>1410</v>
      </c>
      <c r="I12" s="144" t="s">
        <v>962</v>
      </c>
      <c r="J12" s="338"/>
      <c r="K12" s="350"/>
      <c r="L12" s="350"/>
      <c r="M12" s="355"/>
      <c r="N12" s="355"/>
      <c r="O12" s="350"/>
      <c r="P12" s="355"/>
      <c r="Q12" s="350"/>
      <c r="R12" s="350"/>
      <c r="S12" s="137"/>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42"/>
      <c r="AY12" s="143"/>
    </row>
    <row r="13" spans="1:51" s="139" customFormat="1" ht="27.75" customHeight="1" x14ac:dyDescent="0.2">
      <c r="A13" s="337"/>
      <c r="B13" s="339"/>
      <c r="C13" s="339"/>
      <c r="D13" s="341"/>
      <c r="E13" s="339"/>
      <c r="F13" s="343"/>
      <c r="G13" s="339"/>
      <c r="H13" s="147" t="s">
        <v>1548</v>
      </c>
      <c r="I13" s="148" t="s">
        <v>1549</v>
      </c>
      <c r="J13" s="339"/>
      <c r="K13" s="350"/>
      <c r="L13" s="350"/>
      <c r="M13" s="355"/>
      <c r="N13" s="355"/>
      <c r="O13" s="350"/>
      <c r="P13" s="355"/>
      <c r="Q13" s="350"/>
      <c r="R13" s="350"/>
      <c r="S13" s="137"/>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42"/>
      <c r="AY13" s="143"/>
    </row>
    <row r="14" spans="1:51" s="139" customFormat="1" ht="27.75" customHeight="1" x14ac:dyDescent="0.2">
      <c r="A14" s="335">
        <v>2</v>
      </c>
      <c r="B14" s="352">
        <v>1</v>
      </c>
      <c r="C14" s="352">
        <v>1</v>
      </c>
      <c r="D14" s="335">
        <v>6</v>
      </c>
      <c r="E14" s="352" t="s">
        <v>1550</v>
      </c>
      <c r="F14" s="352" t="s">
        <v>1551</v>
      </c>
      <c r="G14" s="352" t="s">
        <v>764</v>
      </c>
      <c r="H14" s="149" t="s">
        <v>1196</v>
      </c>
      <c r="I14" s="150" t="s">
        <v>962</v>
      </c>
      <c r="J14" s="352" t="s">
        <v>1552</v>
      </c>
      <c r="K14" s="359" t="s">
        <v>79</v>
      </c>
      <c r="L14" s="362"/>
      <c r="M14" s="357">
        <v>67635.41</v>
      </c>
      <c r="N14" s="357"/>
      <c r="O14" s="357">
        <v>54446.67</v>
      </c>
      <c r="P14" s="357"/>
      <c r="Q14" s="359" t="s">
        <v>1553</v>
      </c>
      <c r="R14" s="359" t="s">
        <v>1554</v>
      </c>
      <c r="S14" s="137"/>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42"/>
      <c r="AY14" s="143"/>
    </row>
    <row r="15" spans="1:51" s="139" customFormat="1" ht="27.75" customHeight="1" x14ac:dyDescent="0.2">
      <c r="A15" s="336"/>
      <c r="B15" s="353"/>
      <c r="C15" s="353"/>
      <c r="D15" s="336"/>
      <c r="E15" s="353"/>
      <c r="F15" s="353"/>
      <c r="G15" s="361"/>
      <c r="H15" s="149" t="s">
        <v>926</v>
      </c>
      <c r="I15" s="150" t="s">
        <v>1323</v>
      </c>
      <c r="J15" s="353"/>
      <c r="K15" s="359"/>
      <c r="L15" s="362"/>
      <c r="M15" s="357"/>
      <c r="N15" s="357"/>
      <c r="O15" s="357"/>
      <c r="P15" s="357"/>
      <c r="Q15" s="359"/>
      <c r="R15" s="359"/>
      <c r="S15" s="137"/>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42"/>
      <c r="AY15" s="143"/>
    </row>
    <row r="16" spans="1:51" s="139" customFormat="1" ht="27.75" customHeight="1" x14ac:dyDescent="0.2">
      <c r="A16" s="336"/>
      <c r="B16" s="353"/>
      <c r="C16" s="353"/>
      <c r="D16" s="336"/>
      <c r="E16" s="353"/>
      <c r="F16" s="353"/>
      <c r="G16" s="352" t="s">
        <v>178</v>
      </c>
      <c r="H16" s="149" t="s">
        <v>1191</v>
      </c>
      <c r="I16" s="150" t="s">
        <v>282</v>
      </c>
      <c r="J16" s="353"/>
      <c r="K16" s="359"/>
      <c r="L16" s="362"/>
      <c r="M16" s="357"/>
      <c r="N16" s="357"/>
      <c r="O16" s="357"/>
      <c r="P16" s="357"/>
      <c r="Q16" s="359"/>
      <c r="R16" s="359"/>
      <c r="S16" s="137"/>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42"/>
      <c r="AY16" s="143"/>
    </row>
    <row r="17" spans="1:51" s="139" customFormat="1" ht="27.75" customHeight="1" x14ac:dyDescent="0.2">
      <c r="A17" s="336"/>
      <c r="B17" s="353"/>
      <c r="C17" s="353"/>
      <c r="D17" s="336"/>
      <c r="E17" s="353"/>
      <c r="F17" s="353"/>
      <c r="G17" s="353"/>
      <c r="H17" s="151" t="s">
        <v>926</v>
      </c>
      <c r="I17" s="152" t="s">
        <v>1555</v>
      </c>
      <c r="J17" s="353"/>
      <c r="K17" s="352"/>
      <c r="L17" s="363"/>
      <c r="M17" s="358"/>
      <c r="N17" s="358"/>
      <c r="O17" s="358"/>
      <c r="P17" s="358"/>
      <c r="Q17" s="352"/>
      <c r="R17" s="352"/>
      <c r="S17" s="137"/>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42"/>
      <c r="AY17" s="143"/>
    </row>
    <row r="18" spans="1:51" s="139" customFormat="1" ht="24" x14ac:dyDescent="0.2">
      <c r="A18" s="360">
        <v>3</v>
      </c>
      <c r="B18" s="359">
        <v>6</v>
      </c>
      <c r="C18" s="359">
        <v>1</v>
      </c>
      <c r="D18" s="359">
        <v>6</v>
      </c>
      <c r="E18" s="359" t="s">
        <v>1556</v>
      </c>
      <c r="F18" s="359" t="s">
        <v>1557</v>
      </c>
      <c r="G18" s="359" t="s">
        <v>853</v>
      </c>
      <c r="H18" s="149" t="s">
        <v>1538</v>
      </c>
      <c r="I18" s="149">
        <v>1</v>
      </c>
      <c r="J18" s="359" t="s">
        <v>1558</v>
      </c>
      <c r="K18" s="359" t="s">
        <v>79</v>
      </c>
      <c r="L18" s="359"/>
      <c r="M18" s="364">
        <v>34019.199999999997</v>
      </c>
      <c r="N18" s="359"/>
      <c r="O18" s="364">
        <v>28622.2</v>
      </c>
      <c r="P18" s="359"/>
      <c r="Q18" s="359" t="s">
        <v>1559</v>
      </c>
      <c r="R18" s="359" t="s">
        <v>1560</v>
      </c>
      <c r="S18" s="137"/>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42"/>
      <c r="AY18" s="143"/>
    </row>
    <row r="19" spans="1:51" s="139" customFormat="1" ht="36" x14ac:dyDescent="0.2">
      <c r="A19" s="360"/>
      <c r="B19" s="359"/>
      <c r="C19" s="359"/>
      <c r="D19" s="359"/>
      <c r="E19" s="359"/>
      <c r="F19" s="359"/>
      <c r="G19" s="359"/>
      <c r="H19" s="149" t="s">
        <v>1542</v>
      </c>
      <c r="I19" s="149">
        <v>600</v>
      </c>
      <c r="J19" s="359"/>
      <c r="K19" s="359"/>
      <c r="L19" s="359"/>
      <c r="M19" s="359"/>
      <c r="N19" s="359"/>
      <c r="O19" s="359"/>
      <c r="P19" s="359"/>
      <c r="Q19" s="359"/>
      <c r="R19" s="359"/>
      <c r="S19" s="137"/>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42"/>
      <c r="AY19" s="143"/>
    </row>
    <row r="20" spans="1:51" s="139" customFormat="1" ht="12.75" x14ac:dyDescent="0.2">
      <c r="A20" s="360"/>
      <c r="B20" s="359"/>
      <c r="C20" s="359"/>
      <c r="D20" s="359"/>
      <c r="E20" s="359"/>
      <c r="F20" s="359"/>
      <c r="G20" s="359" t="s">
        <v>724</v>
      </c>
      <c r="H20" s="149" t="s">
        <v>1210</v>
      </c>
      <c r="I20" s="149">
        <v>1</v>
      </c>
      <c r="J20" s="359"/>
      <c r="K20" s="359"/>
      <c r="L20" s="359"/>
      <c r="M20" s="359"/>
      <c r="N20" s="359"/>
      <c r="O20" s="359"/>
      <c r="P20" s="359"/>
      <c r="Q20" s="359"/>
      <c r="R20" s="359"/>
      <c r="S20" s="137"/>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42"/>
      <c r="AY20" s="143"/>
    </row>
    <row r="21" spans="1:51" s="139" customFormat="1" ht="24" x14ac:dyDescent="0.2">
      <c r="A21" s="360"/>
      <c r="B21" s="359"/>
      <c r="C21" s="359"/>
      <c r="D21" s="359"/>
      <c r="E21" s="359"/>
      <c r="F21" s="359"/>
      <c r="G21" s="359"/>
      <c r="H21" s="149" t="s">
        <v>1561</v>
      </c>
      <c r="I21" s="149">
        <v>55</v>
      </c>
      <c r="J21" s="359"/>
      <c r="K21" s="359"/>
      <c r="L21" s="359"/>
      <c r="M21" s="359"/>
      <c r="N21" s="359"/>
      <c r="O21" s="359"/>
      <c r="P21" s="359"/>
      <c r="Q21" s="359"/>
      <c r="R21" s="359"/>
      <c r="S21" s="137"/>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42"/>
      <c r="AY21" s="143"/>
    </row>
    <row r="22" spans="1:51" s="139" customFormat="1" ht="24" x14ac:dyDescent="0.2">
      <c r="A22" s="360"/>
      <c r="B22" s="359"/>
      <c r="C22" s="359"/>
      <c r="D22" s="359"/>
      <c r="E22" s="359"/>
      <c r="F22" s="359"/>
      <c r="G22" s="359" t="s">
        <v>904</v>
      </c>
      <c r="H22" s="149" t="s">
        <v>1407</v>
      </c>
      <c r="I22" s="149">
        <v>20</v>
      </c>
      <c r="J22" s="359"/>
      <c r="K22" s="359"/>
      <c r="L22" s="359"/>
      <c r="M22" s="359"/>
      <c r="N22" s="359"/>
      <c r="O22" s="359"/>
      <c r="P22" s="359"/>
      <c r="Q22" s="359"/>
      <c r="R22" s="359"/>
      <c r="S22" s="137"/>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42"/>
      <c r="AY22" s="143"/>
    </row>
    <row r="23" spans="1:51" s="139" customFormat="1" ht="48" x14ac:dyDescent="0.2">
      <c r="A23" s="360"/>
      <c r="B23" s="359"/>
      <c r="C23" s="359"/>
      <c r="D23" s="359"/>
      <c r="E23" s="359"/>
      <c r="F23" s="359"/>
      <c r="G23" s="359"/>
      <c r="H23" s="149" t="s">
        <v>1544</v>
      </c>
      <c r="I23" s="149">
        <v>600</v>
      </c>
      <c r="J23" s="359"/>
      <c r="K23" s="359"/>
      <c r="L23" s="359"/>
      <c r="M23" s="359"/>
      <c r="N23" s="359"/>
      <c r="O23" s="359"/>
      <c r="P23" s="359"/>
      <c r="Q23" s="359"/>
      <c r="R23" s="359"/>
      <c r="S23" s="137"/>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42"/>
      <c r="AY23" s="143"/>
    </row>
    <row r="24" spans="1:51" s="139" customFormat="1" ht="12.75" x14ac:dyDescent="0.2">
      <c r="A24" s="360"/>
      <c r="B24" s="359"/>
      <c r="C24" s="359"/>
      <c r="D24" s="359"/>
      <c r="E24" s="359"/>
      <c r="F24" s="359"/>
      <c r="G24" s="359" t="s">
        <v>824</v>
      </c>
      <c r="H24" s="100" t="s">
        <v>1410</v>
      </c>
      <c r="I24" s="149">
        <v>1</v>
      </c>
      <c r="J24" s="359"/>
      <c r="K24" s="359"/>
      <c r="L24" s="359"/>
      <c r="M24" s="359"/>
      <c r="N24" s="359"/>
      <c r="O24" s="359"/>
      <c r="P24" s="359"/>
      <c r="Q24" s="359"/>
      <c r="R24" s="359"/>
      <c r="S24" s="137"/>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42"/>
      <c r="AY24" s="143"/>
    </row>
    <row r="25" spans="1:51" s="139" customFormat="1" ht="24" x14ac:dyDescent="0.2">
      <c r="A25" s="360"/>
      <c r="B25" s="359"/>
      <c r="C25" s="359"/>
      <c r="D25" s="359"/>
      <c r="E25" s="359"/>
      <c r="F25" s="359"/>
      <c r="G25" s="359"/>
      <c r="H25" s="98" t="s">
        <v>1548</v>
      </c>
      <c r="I25" s="149">
        <v>50</v>
      </c>
      <c r="J25" s="359"/>
      <c r="K25" s="359"/>
      <c r="L25" s="359"/>
      <c r="M25" s="359"/>
      <c r="N25" s="359"/>
      <c r="O25" s="359"/>
      <c r="P25" s="359"/>
      <c r="Q25" s="359"/>
      <c r="R25" s="359"/>
      <c r="S25" s="137"/>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42"/>
      <c r="AY25" s="143"/>
    </row>
    <row r="26" spans="1:51" s="139" customFormat="1" ht="45" customHeight="1" x14ac:dyDescent="0.2">
      <c r="A26" s="335">
        <v>4</v>
      </c>
      <c r="B26" s="360">
        <v>6</v>
      </c>
      <c r="C26" s="360">
        <v>1</v>
      </c>
      <c r="D26" s="360">
        <v>6</v>
      </c>
      <c r="E26" s="359" t="s">
        <v>1562</v>
      </c>
      <c r="F26" s="352" t="s">
        <v>1563</v>
      </c>
      <c r="G26" s="359" t="s">
        <v>689</v>
      </c>
      <c r="H26" s="149" t="s">
        <v>921</v>
      </c>
      <c r="I26" s="153" t="s">
        <v>282</v>
      </c>
      <c r="J26" s="359" t="s">
        <v>1564</v>
      </c>
      <c r="K26" s="360" t="s">
        <v>79</v>
      </c>
      <c r="L26" s="360"/>
      <c r="M26" s="365">
        <v>44326.37</v>
      </c>
      <c r="N26" s="366"/>
      <c r="O26" s="365">
        <v>44046.2</v>
      </c>
      <c r="P26" s="366"/>
      <c r="Q26" s="359" t="s">
        <v>1565</v>
      </c>
      <c r="R26" s="359" t="s">
        <v>1566</v>
      </c>
      <c r="S26" s="137"/>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42"/>
      <c r="AY26" s="143"/>
    </row>
    <row r="27" spans="1:51" s="139" customFormat="1" ht="35.25" customHeight="1" x14ac:dyDescent="0.2">
      <c r="A27" s="337"/>
      <c r="B27" s="360"/>
      <c r="C27" s="360"/>
      <c r="D27" s="360"/>
      <c r="E27" s="359"/>
      <c r="F27" s="353"/>
      <c r="G27" s="359"/>
      <c r="H27" s="154" t="s">
        <v>926</v>
      </c>
      <c r="I27" s="153" t="s">
        <v>435</v>
      </c>
      <c r="J27" s="359"/>
      <c r="K27" s="360"/>
      <c r="L27" s="360"/>
      <c r="M27" s="365"/>
      <c r="N27" s="360"/>
      <c r="O27" s="365"/>
      <c r="P27" s="360"/>
      <c r="Q27" s="359"/>
      <c r="R27" s="359"/>
      <c r="S27" s="137"/>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42"/>
      <c r="AY27" s="143"/>
    </row>
    <row r="28" spans="1:51" s="139" customFormat="1" ht="37.5" customHeight="1" x14ac:dyDescent="0.2">
      <c r="A28" s="360">
        <v>5</v>
      </c>
      <c r="B28" s="359">
        <v>6</v>
      </c>
      <c r="C28" s="359">
        <v>1</v>
      </c>
      <c r="D28" s="359">
        <v>6</v>
      </c>
      <c r="E28" s="359" t="s">
        <v>1567</v>
      </c>
      <c r="F28" s="359" t="s">
        <v>1568</v>
      </c>
      <c r="G28" s="359" t="s">
        <v>689</v>
      </c>
      <c r="H28" s="149" t="s">
        <v>921</v>
      </c>
      <c r="I28" s="149">
        <v>1</v>
      </c>
      <c r="J28" s="359" t="s">
        <v>1569</v>
      </c>
      <c r="K28" s="359" t="s">
        <v>337</v>
      </c>
      <c r="L28" s="359"/>
      <c r="M28" s="364">
        <v>25747.16</v>
      </c>
      <c r="N28" s="359"/>
      <c r="O28" s="364">
        <v>25548</v>
      </c>
      <c r="P28" s="359"/>
      <c r="Q28" s="359" t="s">
        <v>1570</v>
      </c>
      <c r="R28" s="359" t="s">
        <v>1364</v>
      </c>
      <c r="S28" s="137"/>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42"/>
      <c r="AY28" s="143"/>
    </row>
    <row r="29" spans="1:51" s="139" customFormat="1" ht="37.5" customHeight="1" x14ac:dyDescent="0.2">
      <c r="A29" s="360"/>
      <c r="B29" s="359"/>
      <c r="C29" s="359"/>
      <c r="D29" s="359"/>
      <c r="E29" s="359"/>
      <c r="F29" s="359"/>
      <c r="G29" s="359"/>
      <c r="H29" s="154" t="s">
        <v>926</v>
      </c>
      <c r="I29" s="149">
        <v>23</v>
      </c>
      <c r="J29" s="359"/>
      <c r="K29" s="359"/>
      <c r="L29" s="359"/>
      <c r="M29" s="364"/>
      <c r="N29" s="359"/>
      <c r="O29" s="364"/>
      <c r="P29" s="359"/>
      <c r="Q29" s="359"/>
      <c r="R29" s="359"/>
      <c r="S29" s="137"/>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42"/>
      <c r="AY29" s="143"/>
    </row>
    <row r="30" spans="1:51" s="139" customFormat="1" ht="48" customHeight="1" x14ac:dyDescent="0.2">
      <c r="A30" s="360">
        <v>6</v>
      </c>
      <c r="B30" s="359">
        <v>6</v>
      </c>
      <c r="C30" s="359">
        <v>1</v>
      </c>
      <c r="D30" s="359">
        <v>6</v>
      </c>
      <c r="E30" s="359" t="s">
        <v>1571</v>
      </c>
      <c r="F30" s="359" t="s">
        <v>1572</v>
      </c>
      <c r="G30" s="359" t="s">
        <v>724</v>
      </c>
      <c r="H30" s="149" t="s">
        <v>1210</v>
      </c>
      <c r="I30" s="149">
        <v>4</v>
      </c>
      <c r="J30" s="359" t="s">
        <v>1573</v>
      </c>
      <c r="K30" s="359" t="s">
        <v>337</v>
      </c>
      <c r="L30" s="359"/>
      <c r="M30" s="364">
        <v>32015.8</v>
      </c>
      <c r="N30" s="359"/>
      <c r="O30" s="364">
        <v>31333</v>
      </c>
      <c r="P30" s="359"/>
      <c r="Q30" s="359" t="s">
        <v>1574</v>
      </c>
      <c r="R30" s="359" t="s">
        <v>1364</v>
      </c>
      <c r="S30" s="137"/>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42"/>
      <c r="AY30" s="143"/>
    </row>
    <row r="31" spans="1:51" s="139" customFormat="1" ht="48" customHeight="1" x14ac:dyDescent="0.2">
      <c r="A31" s="360"/>
      <c r="B31" s="359"/>
      <c r="C31" s="359"/>
      <c r="D31" s="359"/>
      <c r="E31" s="359"/>
      <c r="F31" s="359"/>
      <c r="G31" s="359"/>
      <c r="H31" s="149" t="s">
        <v>1561</v>
      </c>
      <c r="I31" s="149">
        <v>40</v>
      </c>
      <c r="J31" s="359"/>
      <c r="K31" s="359"/>
      <c r="L31" s="359"/>
      <c r="M31" s="359"/>
      <c r="N31" s="359"/>
      <c r="O31" s="364"/>
      <c r="P31" s="359"/>
      <c r="Q31" s="359"/>
      <c r="R31" s="359"/>
      <c r="S31" s="137"/>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42"/>
      <c r="AY31" s="143"/>
    </row>
    <row r="32" spans="1:51" s="139" customFormat="1" ht="31.5" customHeight="1" x14ac:dyDescent="0.2">
      <c r="A32" s="335">
        <v>7</v>
      </c>
      <c r="B32" s="360">
        <v>1</v>
      </c>
      <c r="C32" s="360">
        <v>1</v>
      </c>
      <c r="D32" s="360">
        <v>6</v>
      </c>
      <c r="E32" s="359" t="s">
        <v>1575</v>
      </c>
      <c r="F32" s="359" t="s">
        <v>1576</v>
      </c>
      <c r="G32" s="335" t="s">
        <v>689</v>
      </c>
      <c r="H32" s="149" t="s">
        <v>921</v>
      </c>
      <c r="I32" s="155" t="s">
        <v>282</v>
      </c>
      <c r="J32" s="352" t="s">
        <v>1577</v>
      </c>
      <c r="K32" s="335" t="s">
        <v>79</v>
      </c>
      <c r="L32" s="335"/>
      <c r="M32" s="367">
        <v>50264.24</v>
      </c>
      <c r="N32" s="367"/>
      <c r="O32" s="367">
        <v>50000</v>
      </c>
      <c r="P32" s="367"/>
      <c r="Q32" s="359" t="s">
        <v>1578</v>
      </c>
      <c r="R32" s="359" t="s">
        <v>1579</v>
      </c>
      <c r="S32" s="137"/>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42"/>
      <c r="AY32" s="143"/>
    </row>
    <row r="33" spans="1:127" s="139" customFormat="1" ht="39" customHeight="1" x14ac:dyDescent="0.2">
      <c r="A33" s="337"/>
      <c r="B33" s="360"/>
      <c r="C33" s="360"/>
      <c r="D33" s="360"/>
      <c r="E33" s="359"/>
      <c r="F33" s="359"/>
      <c r="G33" s="337"/>
      <c r="H33" s="154" t="s">
        <v>926</v>
      </c>
      <c r="I33" s="155" t="s">
        <v>1012</v>
      </c>
      <c r="J33" s="353"/>
      <c r="K33" s="336"/>
      <c r="L33" s="336"/>
      <c r="M33" s="368"/>
      <c r="N33" s="368"/>
      <c r="O33" s="368"/>
      <c r="P33" s="368"/>
      <c r="Q33" s="359"/>
      <c r="R33" s="359"/>
      <c r="S33" s="137"/>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42"/>
      <c r="AY33" s="143"/>
    </row>
    <row r="34" spans="1:127" s="139" customFormat="1" ht="36" customHeight="1" x14ac:dyDescent="0.2">
      <c r="A34" s="360">
        <v>8</v>
      </c>
      <c r="B34" s="359">
        <v>3</v>
      </c>
      <c r="C34" s="359">
        <v>1</v>
      </c>
      <c r="D34" s="359">
        <v>6</v>
      </c>
      <c r="E34" s="359" t="s">
        <v>1580</v>
      </c>
      <c r="F34" s="359" t="s">
        <v>1581</v>
      </c>
      <c r="G34" s="359" t="s">
        <v>904</v>
      </c>
      <c r="H34" s="149" t="s">
        <v>1407</v>
      </c>
      <c r="I34" s="149">
        <v>1</v>
      </c>
      <c r="J34" s="359" t="s">
        <v>1582</v>
      </c>
      <c r="K34" s="359" t="s">
        <v>79</v>
      </c>
      <c r="L34" s="359"/>
      <c r="M34" s="364">
        <v>77755.8</v>
      </c>
      <c r="N34" s="359"/>
      <c r="O34" s="364">
        <v>58990.8</v>
      </c>
      <c r="P34" s="359"/>
      <c r="Q34" s="359" t="s">
        <v>375</v>
      </c>
      <c r="R34" s="359" t="s">
        <v>1183</v>
      </c>
      <c r="S34" s="137"/>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42"/>
      <c r="AY34" s="143"/>
    </row>
    <row r="35" spans="1:127" s="139" customFormat="1" ht="36" customHeight="1" x14ac:dyDescent="0.2">
      <c r="A35" s="360"/>
      <c r="B35" s="359"/>
      <c r="C35" s="359"/>
      <c r="D35" s="359"/>
      <c r="E35" s="359"/>
      <c r="F35" s="359"/>
      <c r="G35" s="359"/>
      <c r="H35" s="149" t="s">
        <v>1544</v>
      </c>
      <c r="I35" s="156">
        <v>4000</v>
      </c>
      <c r="J35" s="359"/>
      <c r="K35" s="359"/>
      <c r="L35" s="359"/>
      <c r="M35" s="359"/>
      <c r="N35" s="359"/>
      <c r="O35" s="364"/>
      <c r="P35" s="359"/>
      <c r="Q35" s="359"/>
      <c r="R35" s="359"/>
      <c r="S35" s="137"/>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42"/>
      <c r="AY35" s="143"/>
    </row>
    <row r="36" spans="1:127" s="139" customFormat="1" ht="33.75" customHeight="1" x14ac:dyDescent="0.2">
      <c r="A36" s="335">
        <v>9</v>
      </c>
      <c r="B36" s="359">
        <v>1</v>
      </c>
      <c r="C36" s="359">
        <v>1</v>
      </c>
      <c r="D36" s="359">
        <v>6</v>
      </c>
      <c r="E36" s="359" t="s">
        <v>1583</v>
      </c>
      <c r="F36" s="359" t="s">
        <v>1584</v>
      </c>
      <c r="G36" s="352" t="s">
        <v>764</v>
      </c>
      <c r="H36" s="149" t="s">
        <v>1196</v>
      </c>
      <c r="I36" s="149">
        <v>1</v>
      </c>
      <c r="J36" s="352" t="s">
        <v>1585</v>
      </c>
      <c r="K36" s="359" t="s">
        <v>76</v>
      </c>
      <c r="L36" s="359"/>
      <c r="M36" s="367">
        <v>97066.89</v>
      </c>
      <c r="N36" s="370"/>
      <c r="O36" s="367">
        <v>85258.89</v>
      </c>
      <c r="P36" s="359"/>
      <c r="Q36" s="359" t="s">
        <v>1586</v>
      </c>
      <c r="R36" s="359" t="s">
        <v>1587</v>
      </c>
      <c r="S36" s="137"/>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42"/>
      <c r="AY36" s="143"/>
    </row>
    <row r="37" spans="1:127" s="139" customFormat="1" ht="28.5" customHeight="1" x14ac:dyDescent="0.2">
      <c r="A37" s="336"/>
      <c r="B37" s="359"/>
      <c r="C37" s="359"/>
      <c r="D37" s="359"/>
      <c r="E37" s="359"/>
      <c r="F37" s="359"/>
      <c r="G37" s="361"/>
      <c r="H37" s="149" t="s">
        <v>926</v>
      </c>
      <c r="I37" s="149">
        <v>40</v>
      </c>
      <c r="J37" s="353"/>
      <c r="K37" s="359"/>
      <c r="L37" s="359"/>
      <c r="M37" s="368"/>
      <c r="N37" s="371"/>
      <c r="O37" s="368"/>
      <c r="P37" s="359"/>
      <c r="Q37" s="359"/>
      <c r="R37" s="359"/>
      <c r="S37" s="137"/>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42"/>
      <c r="AY37" s="143"/>
    </row>
    <row r="38" spans="1:127" s="139" customFormat="1" ht="33" customHeight="1" x14ac:dyDescent="0.2">
      <c r="A38" s="336"/>
      <c r="B38" s="359"/>
      <c r="C38" s="359"/>
      <c r="D38" s="359"/>
      <c r="E38" s="359"/>
      <c r="F38" s="359"/>
      <c r="G38" s="352" t="s">
        <v>896</v>
      </c>
      <c r="H38" s="149" t="s">
        <v>1588</v>
      </c>
      <c r="I38" s="149">
        <v>1</v>
      </c>
      <c r="J38" s="353"/>
      <c r="K38" s="359"/>
      <c r="L38" s="359"/>
      <c r="M38" s="368"/>
      <c r="N38" s="371"/>
      <c r="O38" s="368"/>
      <c r="P38" s="359"/>
      <c r="Q38" s="359"/>
      <c r="R38" s="359"/>
      <c r="S38" s="137"/>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42"/>
      <c r="AY38" s="143"/>
    </row>
    <row r="39" spans="1:127" s="139" customFormat="1" ht="30" customHeight="1" x14ac:dyDescent="0.2">
      <c r="A39" s="336"/>
      <c r="B39" s="359"/>
      <c r="C39" s="359"/>
      <c r="D39" s="359"/>
      <c r="E39" s="359"/>
      <c r="F39" s="359"/>
      <c r="G39" s="361"/>
      <c r="H39" s="149" t="s">
        <v>1561</v>
      </c>
      <c r="I39" s="156">
        <v>15000</v>
      </c>
      <c r="J39" s="353"/>
      <c r="K39" s="359"/>
      <c r="L39" s="359"/>
      <c r="M39" s="368"/>
      <c r="N39" s="371"/>
      <c r="O39" s="368"/>
      <c r="P39" s="359"/>
      <c r="Q39" s="359"/>
      <c r="R39" s="359"/>
      <c r="S39" s="137"/>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42"/>
      <c r="AY39" s="143"/>
    </row>
    <row r="40" spans="1:127" s="139" customFormat="1" ht="92.25" customHeight="1" x14ac:dyDescent="0.2">
      <c r="A40" s="336"/>
      <c r="B40" s="359"/>
      <c r="C40" s="359"/>
      <c r="D40" s="359"/>
      <c r="E40" s="359"/>
      <c r="F40" s="359"/>
      <c r="G40" s="149" t="s">
        <v>1545</v>
      </c>
      <c r="H40" s="149" t="s">
        <v>1589</v>
      </c>
      <c r="I40" s="156">
        <v>7</v>
      </c>
      <c r="J40" s="353"/>
      <c r="K40" s="359"/>
      <c r="L40" s="359"/>
      <c r="M40" s="368"/>
      <c r="N40" s="371"/>
      <c r="O40" s="368"/>
      <c r="P40" s="359"/>
      <c r="Q40" s="359"/>
      <c r="R40" s="359"/>
      <c r="S40" s="137"/>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42"/>
      <c r="AY40" s="143"/>
    </row>
    <row r="41" spans="1:127" s="139" customFormat="1" ht="96" customHeight="1" x14ac:dyDescent="0.2">
      <c r="A41" s="336"/>
      <c r="B41" s="359"/>
      <c r="C41" s="359"/>
      <c r="D41" s="359"/>
      <c r="E41" s="359"/>
      <c r="F41" s="359"/>
      <c r="G41" s="149" t="s">
        <v>1590</v>
      </c>
      <c r="H41" s="149" t="s">
        <v>1409</v>
      </c>
      <c r="I41" s="156">
        <v>1</v>
      </c>
      <c r="J41" s="353"/>
      <c r="K41" s="359"/>
      <c r="L41" s="359"/>
      <c r="M41" s="368"/>
      <c r="N41" s="371"/>
      <c r="O41" s="368"/>
      <c r="P41" s="359"/>
      <c r="Q41" s="359"/>
      <c r="R41" s="359"/>
      <c r="S41" s="137"/>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42"/>
      <c r="AY41" s="143"/>
    </row>
    <row r="42" spans="1:127" s="139" customFormat="1" ht="69" customHeight="1" x14ac:dyDescent="0.2">
      <c r="A42" s="336"/>
      <c r="B42" s="359"/>
      <c r="C42" s="359"/>
      <c r="D42" s="359"/>
      <c r="E42" s="359"/>
      <c r="F42" s="359"/>
      <c r="G42" s="149" t="s">
        <v>1591</v>
      </c>
      <c r="H42" s="149" t="s">
        <v>1592</v>
      </c>
      <c r="I42" s="156">
        <v>59</v>
      </c>
      <c r="J42" s="353"/>
      <c r="K42" s="359"/>
      <c r="L42" s="359"/>
      <c r="M42" s="368"/>
      <c r="N42" s="371"/>
      <c r="O42" s="368"/>
      <c r="P42" s="359"/>
      <c r="Q42" s="359"/>
      <c r="R42" s="359"/>
      <c r="S42" s="137"/>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42"/>
      <c r="AY42" s="143"/>
    </row>
    <row r="43" spans="1:127" s="139" customFormat="1" ht="38.25" customHeight="1" x14ac:dyDescent="0.2">
      <c r="A43" s="336"/>
      <c r="B43" s="359"/>
      <c r="C43" s="359"/>
      <c r="D43" s="359"/>
      <c r="E43" s="359"/>
      <c r="F43" s="359"/>
      <c r="G43" s="352" t="s">
        <v>824</v>
      </c>
      <c r="H43" s="149" t="s">
        <v>1410</v>
      </c>
      <c r="I43" s="156">
        <v>4</v>
      </c>
      <c r="J43" s="353"/>
      <c r="K43" s="359"/>
      <c r="L43" s="359"/>
      <c r="M43" s="368"/>
      <c r="N43" s="371"/>
      <c r="O43" s="368"/>
      <c r="P43" s="359"/>
      <c r="Q43" s="359"/>
      <c r="R43" s="359"/>
      <c r="S43" s="137"/>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42"/>
      <c r="AY43" s="143"/>
    </row>
    <row r="44" spans="1:127" s="139" customFormat="1" ht="33" customHeight="1" x14ac:dyDescent="0.2">
      <c r="A44" s="336"/>
      <c r="B44" s="359"/>
      <c r="C44" s="359"/>
      <c r="D44" s="359"/>
      <c r="E44" s="359"/>
      <c r="F44" s="359"/>
      <c r="G44" s="361"/>
      <c r="H44" s="149" t="s">
        <v>1548</v>
      </c>
      <c r="I44" s="156">
        <v>51</v>
      </c>
      <c r="J44" s="353"/>
      <c r="K44" s="359"/>
      <c r="L44" s="359"/>
      <c r="M44" s="368"/>
      <c r="N44" s="371"/>
      <c r="O44" s="368"/>
      <c r="P44" s="359"/>
      <c r="Q44" s="359"/>
      <c r="R44" s="359"/>
      <c r="S44" s="137"/>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42"/>
      <c r="AY44" s="143"/>
    </row>
    <row r="45" spans="1:127" s="139" customFormat="1" ht="22.5" customHeight="1" x14ac:dyDescent="0.2">
      <c r="A45" s="336"/>
      <c r="B45" s="359"/>
      <c r="C45" s="359"/>
      <c r="D45" s="359"/>
      <c r="E45" s="359"/>
      <c r="F45" s="359"/>
      <c r="G45" s="352" t="s">
        <v>1593</v>
      </c>
      <c r="H45" s="149" t="s">
        <v>1594</v>
      </c>
      <c r="I45" s="156">
        <v>1</v>
      </c>
      <c r="J45" s="353"/>
      <c r="K45" s="359"/>
      <c r="L45" s="359"/>
      <c r="M45" s="368"/>
      <c r="N45" s="371"/>
      <c r="O45" s="368"/>
      <c r="P45" s="359"/>
      <c r="Q45" s="359"/>
      <c r="R45" s="359"/>
      <c r="S45" s="137"/>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42"/>
      <c r="AY45" s="143"/>
    </row>
    <row r="46" spans="1:127" s="139" customFormat="1" ht="21.75" customHeight="1" x14ac:dyDescent="0.2">
      <c r="A46" s="336"/>
      <c r="B46" s="359"/>
      <c r="C46" s="359"/>
      <c r="D46" s="359"/>
      <c r="E46" s="359"/>
      <c r="F46" s="359"/>
      <c r="G46" s="353"/>
      <c r="H46" s="149" t="s">
        <v>926</v>
      </c>
      <c r="I46" s="156">
        <v>600</v>
      </c>
      <c r="J46" s="353"/>
      <c r="K46" s="359"/>
      <c r="L46" s="359"/>
      <c r="M46" s="368"/>
      <c r="N46" s="371"/>
      <c r="O46" s="368"/>
      <c r="P46" s="359"/>
      <c r="Q46" s="359"/>
      <c r="R46" s="359"/>
      <c r="S46" s="137"/>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42"/>
      <c r="AY46" s="143"/>
    </row>
    <row r="47" spans="1:127" s="139" customFormat="1" ht="23.25" customHeight="1" x14ac:dyDescent="0.2">
      <c r="A47" s="337"/>
      <c r="B47" s="359"/>
      <c r="C47" s="359"/>
      <c r="D47" s="359"/>
      <c r="E47" s="359"/>
      <c r="F47" s="359"/>
      <c r="G47" s="361"/>
      <c r="H47" s="149" t="s">
        <v>1595</v>
      </c>
      <c r="I47" s="156">
        <v>12</v>
      </c>
      <c r="J47" s="361"/>
      <c r="K47" s="359"/>
      <c r="L47" s="359"/>
      <c r="M47" s="369"/>
      <c r="N47" s="372"/>
      <c r="O47" s="369"/>
      <c r="P47" s="359"/>
      <c r="Q47" s="359"/>
      <c r="R47" s="359"/>
      <c r="S47" s="137"/>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42"/>
      <c r="AY47" s="143"/>
    </row>
    <row r="48" spans="1:127" s="40" customFormat="1" ht="51" customHeight="1" x14ac:dyDescent="0.25">
      <c r="A48" s="335">
        <v>10</v>
      </c>
      <c r="B48" s="351">
        <v>1</v>
      </c>
      <c r="C48" s="351">
        <v>1</v>
      </c>
      <c r="D48" s="351">
        <v>6</v>
      </c>
      <c r="E48" s="351" t="s">
        <v>1596</v>
      </c>
      <c r="F48" s="351" t="s">
        <v>1597</v>
      </c>
      <c r="G48" s="350" t="s">
        <v>178</v>
      </c>
      <c r="H48" s="98" t="s">
        <v>1191</v>
      </c>
      <c r="I48" s="120" t="s">
        <v>447</v>
      </c>
      <c r="J48" s="350" t="s">
        <v>1598</v>
      </c>
      <c r="K48" s="350" t="s">
        <v>1599</v>
      </c>
      <c r="L48" s="350"/>
      <c r="M48" s="355">
        <v>33460</v>
      </c>
      <c r="N48" s="373"/>
      <c r="O48" s="355">
        <v>30000</v>
      </c>
      <c r="P48" s="373"/>
      <c r="Q48" s="350" t="s">
        <v>1586</v>
      </c>
      <c r="R48" s="350" t="s">
        <v>1587</v>
      </c>
      <c r="S48" s="157"/>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9"/>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c r="DL48" s="160"/>
      <c r="DM48" s="160"/>
      <c r="DN48" s="160"/>
      <c r="DO48" s="160"/>
      <c r="DP48" s="160"/>
      <c r="DQ48" s="160"/>
      <c r="DR48" s="160"/>
      <c r="DS48" s="160"/>
      <c r="DT48" s="160"/>
      <c r="DU48" s="160"/>
      <c r="DV48" s="160"/>
      <c r="DW48" s="160"/>
    </row>
    <row r="49" spans="1:127" s="40" customFormat="1" ht="65.25" customHeight="1" x14ac:dyDescent="0.25">
      <c r="A49" s="337"/>
      <c r="B49" s="339"/>
      <c r="C49" s="339"/>
      <c r="D49" s="339"/>
      <c r="E49" s="339"/>
      <c r="F49" s="339"/>
      <c r="G49" s="350"/>
      <c r="H49" s="98" t="s">
        <v>926</v>
      </c>
      <c r="I49" s="120" t="s">
        <v>1010</v>
      </c>
      <c r="J49" s="350"/>
      <c r="K49" s="350"/>
      <c r="L49" s="350"/>
      <c r="M49" s="355"/>
      <c r="N49" s="350"/>
      <c r="O49" s="355"/>
      <c r="P49" s="350"/>
      <c r="Q49" s="350"/>
      <c r="R49" s="350"/>
      <c r="S49" s="157"/>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c r="DF49" s="160"/>
      <c r="DG49" s="160"/>
      <c r="DH49" s="160"/>
      <c r="DI49" s="160"/>
      <c r="DJ49" s="160"/>
      <c r="DK49" s="160"/>
      <c r="DL49" s="160"/>
      <c r="DM49" s="160"/>
      <c r="DN49" s="160"/>
      <c r="DO49" s="160"/>
      <c r="DP49" s="160"/>
      <c r="DQ49" s="160"/>
      <c r="DR49" s="160"/>
      <c r="DS49" s="160"/>
      <c r="DT49" s="160"/>
      <c r="DU49" s="160"/>
      <c r="DV49" s="160"/>
      <c r="DW49" s="160"/>
    </row>
    <row r="50" spans="1:127" s="167" customFormat="1" ht="60" x14ac:dyDescent="0.25">
      <c r="A50" s="161">
        <v>11</v>
      </c>
      <c r="B50" s="98">
        <v>6</v>
      </c>
      <c r="C50" s="98">
        <v>1</v>
      </c>
      <c r="D50" s="98">
        <v>6</v>
      </c>
      <c r="E50" s="98" t="s">
        <v>1600</v>
      </c>
      <c r="F50" s="98" t="s">
        <v>1601</v>
      </c>
      <c r="G50" s="98" t="s">
        <v>810</v>
      </c>
      <c r="H50" s="98" t="s">
        <v>811</v>
      </c>
      <c r="I50" s="98">
        <v>1</v>
      </c>
      <c r="J50" s="98" t="s">
        <v>1602</v>
      </c>
      <c r="K50" s="98" t="s">
        <v>79</v>
      </c>
      <c r="L50" s="162"/>
      <c r="M50" s="119">
        <v>23152</v>
      </c>
      <c r="N50" s="162"/>
      <c r="O50" s="119">
        <v>20000</v>
      </c>
      <c r="P50" s="162"/>
      <c r="Q50" s="98" t="s">
        <v>1603</v>
      </c>
      <c r="R50" s="98" t="s">
        <v>1604</v>
      </c>
      <c r="S50" s="163"/>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5"/>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row>
    <row r="51" spans="1:127" s="167" customFormat="1" ht="40.5" customHeight="1" x14ac:dyDescent="0.25">
      <c r="A51" s="360">
        <v>12</v>
      </c>
      <c r="B51" s="350">
        <v>6</v>
      </c>
      <c r="C51" s="350">
        <v>1</v>
      </c>
      <c r="D51" s="350">
        <v>6</v>
      </c>
      <c r="E51" s="350" t="s">
        <v>1605</v>
      </c>
      <c r="F51" s="350" t="s">
        <v>1606</v>
      </c>
      <c r="G51" s="350" t="s">
        <v>724</v>
      </c>
      <c r="H51" s="149" t="s">
        <v>1210</v>
      </c>
      <c r="I51" s="98">
        <v>1</v>
      </c>
      <c r="J51" s="350" t="s">
        <v>1607</v>
      </c>
      <c r="K51" s="350" t="s">
        <v>337</v>
      </c>
      <c r="L51" s="350"/>
      <c r="M51" s="373">
        <v>25531.4</v>
      </c>
      <c r="N51" s="350"/>
      <c r="O51" s="373">
        <v>25190</v>
      </c>
      <c r="P51" s="350"/>
      <c r="Q51" s="350" t="s">
        <v>1608</v>
      </c>
      <c r="R51" s="350" t="s">
        <v>1609</v>
      </c>
      <c r="S51" s="163"/>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5"/>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6"/>
      <c r="CL51" s="166"/>
      <c r="CM51" s="166"/>
      <c r="CN51" s="166"/>
      <c r="CO51" s="166"/>
      <c r="CP51" s="166"/>
      <c r="CQ51" s="166"/>
      <c r="CR51" s="166"/>
      <c r="CS51" s="166"/>
      <c r="CT51" s="166"/>
      <c r="CU51" s="166"/>
      <c r="CV51" s="166"/>
      <c r="CW51" s="166"/>
      <c r="CX51" s="166"/>
      <c r="CY51" s="166"/>
      <c r="CZ51" s="166"/>
      <c r="DA51" s="166"/>
      <c r="DB51" s="166"/>
      <c r="DC51" s="166"/>
      <c r="DD51" s="166"/>
      <c r="DE51" s="166"/>
      <c r="DF51" s="166"/>
      <c r="DG51" s="166"/>
      <c r="DH51" s="166"/>
      <c r="DI51" s="166"/>
      <c r="DJ51" s="166"/>
      <c r="DK51" s="166"/>
      <c r="DL51" s="166"/>
      <c r="DM51" s="166"/>
      <c r="DN51" s="166"/>
      <c r="DO51" s="166"/>
      <c r="DP51" s="166"/>
      <c r="DQ51" s="166"/>
      <c r="DR51" s="166"/>
      <c r="DS51" s="166"/>
      <c r="DT51" s="166"/>
      <c r="DU51" s="166"/>
      <c r="DV51" s="166"/>
      <c r="DW51" s="166"/>
    </row>
    <row r="52" spans="1:127" s="167" customFormat="1" ht="40.5" customHeight="1" x14ac:dyDescent="0.25">
      <c r="A52" s="360"/>
      <c r="B52" s="350"/>
      <c r="C52" s="350"/>
      <c r="D52" s="350"/>
      <c r="E52" s="350"/>
      <c r="F52" s="350"/>
      <c r="G52" s="350"/>
      <c r="H52" s="149" t="s">
        <v>1561</v>
      </c>
      <c r="I52" s="98">
        <v>25</v>
      </c>
      <c r="J52" s="350"/>
      <c r="K52" s="350"/>
      <c r="L52" s="350"/>
      <c r="M52" s="373"/>
      <c r="N52" s="350"/>
      <c r="O52" s="373"/>
      <c r="P52" s="350"/>
      <c r="Q52" s="350"/>
      <c r="R52" s="350"/>
      <c r="S52" s="163"/>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5"/>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166"/>
      <c r="CM52" s="166"/>
      <c r="CN52" s="166"/>
      <c r="CO52" s="166"/>
      <c r="CP52" s="166"/>
      <c r="CQ52" s="166"/>
      <c r="CR52" s="166"/>
      <c r="CS52" s="166"/>
      <c r="CT52" s="166"/>
      <c r="CU52" s="166"/>
      <c r="CV52" s="166"/>
      <c r="CW52" s="166"/>
      <c r="CX52" s="166"/>
      <c r="CY52" s="166"/>
      <c r="CZ52" s="166"/>
      <c r="DA52" s="166"/>
      <c r="DB52" s="166"/>
      <c r="DC52" s="166"/>
      <c r="DD52" s="166"/>
      <c r="DE52" s="166"/>
      <c r="DF52" s="166"/>
      <c r="DG52" s="166"/>
      <c r="DH52" s="166"/>
      <c r="DI52" s="166"/>
      <c r="DJ52" s="166"/>
      <c r="DK52" s="166"/>
      <c r="DL52" s="166"/>
      <c r="DM52" s="166"/>
      <c r="DN52" s="166"/>
      <c r="DO52" s="166"/>
      <c r="DP52" s="166"/>
      <c r="DQ52" s="166"/>
      <c r="DR52" s="166"/>
      <c r="DS52" s="166"/>
      <c r="DT52" s="166"/>
      <c r="DU52" s="166"/>
      <c r="DV52" s="166"/>
      <c r="DW52" s="166"/>
    </row>
    <row r="53" spans="1:127" s="167" customFormat="1" ht="40.5" customHeight="1" x14ac:dyDescent="0.25">
      <c r="A53" s="360"/>
      <c r="B53" s="350"/>
      <c r="C53" s="350"/>
      <c r="D53" s="350"/>
      <c r="E53" s="350"/>
      <c r="F53" s="350"/>
      <c r="G53" s="350" t="s">
        <v>904</v>
      </c>
      <c r="H53" s="149" t="s">
        <v>1407</v>
      </c>
      <c r="I53" s="98">
        <v>1</v>
      </c>
      <c r="J53" s="350"/>
      <c r="K53" s="350"/>
      <c r="L53" s="350"/>
      <c r="M53" s="373"/>
      <c r="N53" s="350"/>
      <c r="O53" s="373"/>
      <c r="P53" s="350"/>
      <c r="Q53" s="350"/>
      <c r="R53" s="350"/>
      <c r="S53" s="163"/>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5"/>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c r="DS53" s="166"/>
      <c r="DT53" s="166"/>
      <c r="DU53" s="166"/>
      <c r="DV53" s="166"/>
      <c r="DW53" s="166"/>
    </row>
    <row r="54" spans="1:127" s="167" customFormat="1" ht="40.5" customHeight="1" x14ac:dyDescent="0.25">
      <c r="A54" s="360"/>
      <c r="B54" s="350"/>
      <c r="C54" s="350"/>
      <c r="D54" s="350"/>
      <c r="E54" s="350"/>
      <c r="F54" s="350"/>
      <c r="G54" s="350"/>
      <c r="H54" s="149" t="s">
        <v>1544</v>
      </c>
      <c r="I54" s="98">
        <v>300</v>
      </c>
      <c r="J54" s="350"/>
      <c r="K54" s="350"/>
      <c r="L54" s="350"/>
      <c r="M54" s="373"/>
      <c r="N54" s="350"/>
      <c r="O54" s="373"/>
      <c r="P54" s="350"/>
      <c r="Q54" s="350"/>
      <c r="R54" s="350"/>
      <c r="S54" s="163"/>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5"/>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N54" s="166"/>
      <c r="CO54" s="166"/>
      <c r="CP54" s="166"/>
      <c r="CQ54" s="166"/>
      <c r="CR54" s="166"/>
      <c r="CS54" s="166"/>
      <c r="CT54" s="166"/>
      <c r="CU54" s="166"/>
      <c r="CV54" s="166"/>
      <c r="CW54" s="166"/>
      <c r="CX54" s="166"/>
      <c r="CY54" s="166"/>
      <c r="CZ54" s="166"/>
      <c r="DA54" s="166"/>
      <c r="DB54" s="166"/>
      <c r="DC54" s="166"/>
      <c r="DD54" s="166"/>
      <c r="DE54" s="166"/>
      <c r="DF54" s="166"/>
      <c r="DG54" s="166"/>
      <c r="DH54" s="166"/>
      <c r="DI54" s="166"/>
      <c r="DJ54" s="166"/>
      <c r="DK54" s="166"/>
      <c r="DL54" s="166"/>
      <c r="DM54" s="166"/>
      <c r="DN54" s="166"/>
      <c r="DO54" s="166"/>
      <c r="DP54" s="166"/>
      <c r="DQ54" s="166"/>
      <c r="DR54" s="166"/>
      <c r="DS54" s="166"/>
      <c r="DT54" s="166"/>
      <c r="DU54" s="166"/>
      <c r="DV54" s="166"/>
      <c r="DW54" s="166"/>
    </row>
    <row r="55" spans="1:127" s="167" customFormat="1" ht="30.75" customHeight="1" x14ac:dyDescent="0.25">
      <c r="A55" s="335">
        <v>13</v>
      </c>
      <c r="B55" s="351">
        <v>6</v>
      </c>
      <c r="C55" s="351">
        <v>1</v>
      </c>
      <c r="D55" s="351">
        <v>6</v>
      </c>
      <c r="E55" s="351" t="s">
        <v>1610</v>
      </c>
      <c r="F55" s="351" t="s">
        <v>1611</v>
      </c>
      <c r="G55" s="350" t="s">
        <v>853</v>
      </c>
      <c r="H55" s="98" t="s">
        <v>1538</v>
      </c>
      <c r="I55" s="98">
        <v>1</v>
      </c>
      <c r="J55" s="351" t="s">
        <v>1612</v>
      </c>
      <c r="K55" s="351" t="s">
        <v>79</v>
      </c>
      <c r="L55" s="376"/>
      <c r="M55" s="379">
        <v>110707.02</v>
      </c>
      <c r="N55" s="376"/>
      <c r="O55" s="379">
        <v>110707.02</v>
      </c>
      <c r="P55" s="376"/>
      <c r="Q55" s="351" t="s">
        <v>1613</v>
      </c>
      <c r="R55" s="351" t="s">
        <v>1614</v>
      </c>
      <c r="S55" s="163"/>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5"/>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6"/>
      <c r="CL55" s="166"/>
      <c r="CM55" s="166"/>
      <c r="CN55" s="166"/>
      <c r="CO55" s="166"/>
      <c r="CP55" s="166"/>
      <c r="CQ55" s="166"/>
      <c r="CR55" s="166"/>
      <c r="CS55" s="166"/>
      <c r="CT55" s="166"/>
      <c r="CU55" s="166"/>
      <c r="CV55" s="166"/>
      <c r="CW55" s="166"/>
      <c r="CX55" s="166"/>
      <c r="CY55" s="166"/>
      <c r="CZ55" s="166"/>
      <c r="DA55" s="166"/>
      <c r="DB55" s="166"/>
      <c r="DC55" s="166"/>
      <c r="DD55" s="166"/>
      <c r="DE55" s="166"/>
      <c r="DF55" s="166"/>
      <c r="DG55" s="166"/>
      <c r="DH55" s="166"/>
      <c r="DI55" s="166"/>
      <c r="DJ55" s="166"/>
      <c r="DK55" s="166"/>
      <c r="DL55" s="166"/>
      <c r="DM55" s="166"/>
      <c r="DN55" s="166"/>
      <c r="DO55" s="166"/>
      <c r="DP55" s="166"/>
      <c r="DQ55" s="166"/>
      <c r="DR55" s="166"/>
      <c r="DS55" s="166"/>
      <c r="DT55" s="166"/>
      <c r="DU55" s="166"/>
      <c r="DV55" s="166"/>
      <c r="DW55" s="166"/>
    </row>
    <row r="56" spans="1:127" s="167" customFormat="1" ht="30.75" customHeight="1" x14ac:dyDescent="0.25">
      <c r="A56" s="374"/>
      <c r="B56" s="375"/>
      <c r="C56" s="375"/>
      <c r="D56" s="375"/>
      <c r="E56" s="375"/>
      <c r="F56" s="375"/>
      <c r="G56" s="350"/>
      <c r="H56" s="98" t="s">
        <v>1615</v>
      </c>
      <c r="I56" s="168">
        <v>2000</v>
      </c>
      <c r="J56" s="315"/>
      <c r="K56" s="315"/>
      <c r="L56" s="377"/>
      <c r="M56" s="315"/>
      <c r="N56" s="377"/>
      <c r="O56" s="315"/>
      <c r="P56" s="377"/>
      <c r="Q56" s="375"/>
      <c r="R56" s="315"/>
      <c r="S56" s="163"/>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5"/>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c r="CK56" s="166"/>
      <c r="CL56" s="166"/>
      <c r="CM56" s="166"/>
      <c r="CN56" s="166"/>
      <c r="CO56" s="166"/>
      <c r="CP56" s="166"/>
      <c r="CQ56" s="166"/>
      <c r="CR56" s="166"/>
      <c r="CS56" s="166"/>
      <c r="CT56" s="166"/>
      <c r="CU56" s="166"/>
      <c r="CV56" s="166"/>
      <c r="CW56" s="166"/>
      <c r="CX56" s="166"/>
      <c r="CY56" s="166"/>
      <c r="CZ56" s="166"/>
      <c r="DA56" s="166"/>
      <c r="DB56" s="166"/>
      <c r="DC56" s="166"/>
      <c r="DD56" s="166"/>
      <c r="DE56" s="166"/>
      <c r="DF56" s="166"/>
      <c r="DG56" s="166"/>
      <c r="DH56" s="166"/>
      <c r="DI56" s="166"/>
      <c r="DJ56" s="166"/>
      <c r="DK56" s="166"/>
      <c r="DL56" s="166"/>
      <c r="DM56" s="166"/>
      <c r="DN56" s="166"/>
      <c r="DO56" s="166"/>
      <c r="DP56" s="166"/>
      <c r="DQ56" s="166"/>
      <c r="DR56" s="166"/>
      <c r="DS56" s="166"/>
      <c r="DT56" s="166"/>
      <c r="DU56" s="166"/>
      <c r="DV56" s="166"/>
      <c r="DW56" s="166"/>
    </row>
    <row r="57" spans="1:127" s="167" customFormat="1" ht="30.75" customHeight="1" x14ac:dyDescent="0.25">
      <c r="A57" s="374"/>
      <c r="B57" s="375"/>
      <c r="C57" s="375"/>
      <c r="D57" s="375"/>
      <c r="E57" s="375"/>
      <c r="F57" s="375"/>
      <c r="G57" s="307" t="s">
        <v>904</v>
      </c>
      <c r="H57" s="98" t="s">
        <v>1616</v>
      </c>
      <c r="I57" s="98">
        <v>14</v>
      </c>
      <c r="J57" s="315"/>
      <c r="K57" s="315"/>
      <c r="L57" s="377"/>
      <c r="M57" s="315"/>
      <c r="N57" s="377"/>
      <c r="O57" s="315"/>
      <c r="P57" s="377"/>
      <c r="Q57" s="375"/>
      <c r="R57" s="315"/>
      <c r="S57" s="163"/>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5"/>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6"/>
      <c r="CR57" s="166"/>
      <c r="CS57" s="166"/>
      <c r="CT57" s="166"/>
      <c r="CU57" s="166"/>
      <c r="CV57" s="166"/>
      <c r="CW57" s="166"/>
      <c r="CX57" s="166"/>
      <c r="CY57" s="166"/>
      <c r="CZ57" s="166"/>
      <c r="DA57" s="166"/>
      <c r="DB57" s="166"/>
      <c r="DC57" s="166"/>
      <c r="DD57" s="166"/>
      <c r="DE57" s="166"/>
      <c r="DF57" s="166"/>
      <c r="DG57" s="166"/>
      <c r="DH57" s="166"/>
      <c r="DI57" s="166"/>
      <c r="DJ57" s="166"/>
      <c r="DK57" s="166"/>
      <c r="DL57" s="166"/>
      <c r="DM57" s="166"/>
      <c r="DN57" s="166"/>
      <c r="DO57" s="166"/>
      <c r="DP57" s="166"/>
      <c r="DQ57" s="166"/>
      <c r="DR57" s="166"/>
      <c r="DS57" s="166"/>
      <c r="DT57" s="166"/>
      <c r="DU57" s="166"/>
      <c r="DV57" s="166"/>
      <c r="DW57" s="166"/>
    </row>
    <row r="58" spans="1:127" s="167" customFormat="1" ht="48.75" customHeight="1" x14ac:dyDescent="0.25">
      <c r="A58" s="374"/>
      <c r="B58" s="375"/>
      <c r="C58" s="375"/>
      <c r="D58" s="375"/>
      <c r="E58" s="375"/>
      <c r="F58" s="375"/>
      <c r="G58" s="307"/>
      <c r="H58" s="98" t="s">
        <v>1544</v>
      </c>
      <c r="I58" s="168">
        <v>1150</v>
      </c>
      <c r="J58" s="315"/>
      <c r="K58" s="315"/>
      <c r="L58" s="377"/>
      <c r="M58" s="315"/>
      <c r="N58" s="377"/>
      <c r="O58" s="315"/>
      <c r="P58" s="377"/>
      <c r="Q58" s="375"/>
      <c r="R58" s="315"/>
      <c r="S58" s="163"/>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5"/>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6"/>
      <c r="CN58" s="166"/>
      <c r="CO58" s="166"/>
      <c r="CP58" s="166"/>
      <c r="CQ58" s="166"/>
      <c r="CR58" s="166"/>
      <c r="CS58" s="166"/>
      <c r="CT58" s="166"/>
      <c r="CU58" s="166"/>
      <c r="CV58" s="166"/>
      <c r="CW58" s="166"/>
      <c r="CX58" s="166"/>
      <c r="CY58" s="166"/>
      <c r="CZ58" s="166"/>
      <c r="DA58" s="166"/>
      <c r="DB58" s="166"/>
      <c r="DC58" s="166"/>
      <c r="DD58" s="166"/>
      <c r="DE58" s="166"/>
      <c r="DF58" s="166"/>
      <c r="DG58" s="166"/>
      <c r="DH58" s="166"/>
      <c r="DI58" s="166"/>
      <c r="DJ58" s="166"/>
      <c r="DK58" s="166"/>
      <c r="DL58" s="166"/>
      <c r="DM58" s="166"/>
      <c r="DN58" s="166"/>
      <c r="DO58" s="166"/>
      <c r="DP58" s="166"/>
      <c r="DQ58" s="166"/>
      <c r="DR58" s="166"/>
      <c r="DS58" s="166"/>
      <c r="DT58" s="166"/>
      <c r="DU58" s="166"/>
      <c r="DV58" s="166"/>
      <c r="DW58" s="166"/>
    </row>
    <row r="59" spans="1:127" s="167" customFormat="1" ht="30.75" customHeight="1" x14ac:dyDescent="0.25">
      <c r="A59" s="374"/>
      <c r="B59" s="375"/>
      <c r="C59" s="375"/>
      <c r="D59" s="375"/>
      <c r="E59" s="375"/>
      <c r="F59" s="375"/>
      <c r="G59" s="117" t="s">
        <v>1590</v>
      </c>
      <c r="H59" s="98" t="s">
        <v>1617</v>
      </c>
      <c r="I59" s="98">
        <v>2</v>
      </c>
      <c r="J59" s="315"/>
      <c r="K59" s="315"/>
      <c r="L59" s="377"/>
      <c r="M59" s="315"/>
      <c r="N59" s="377"/>
      <c r="O59" s="315"/>
      <c r="P59" s="377"/>
      <c r="Q59" s="375"/>
      <c r="R59" s="315"/>
      <c r="S59" s="163"/>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5"/>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6"/>
      <c r="CL59" s="166"/>
      <c r="CM59" s="166"/>
      <c r="CN59" s="166"/>
      <c r="CO59" s="166"/>
      <c r="CP59" s="166"/>
      <c r="CQ59" s="166"/>
      <c r="CR59" s="166"/>
      <c r="CS59" s="166"/>
      <c r="CT59" s="166"/>
      <c r="CU59" s="166"/>
      <c r="CV59" s="166"/>
      <c r="CW59" s="166"/>
      <c r="CX59" s="166"/>
      <c r="CY59" s="166"/>
      <c r="CZ59" s="166"/>
      <c r="DA59" s="166"/>
      <c r="DB59" s="166"/>
      <c r="DC59" s="166"/>
      <c r="DD59" s="166"/>
      <c r="DE59" s="166"/>
      <c r="DF59" s="166"/>
      <c r="DG59" s="166"/>
      <c r="DH59" s="166"/>
      <c r="DI59" s="166"/>
      <c r="DJ59" s="166"/>
      <c r="DK59" s="166"/>
      <c r="DL59" s="166"/>
      <c r="DM59" s="166"/>
      <c r="DN59" s="166"/>
      <c r="DO59" s="166"/>
      <c r="DP59" s="166"/>
      <c r="DQ59" s="166"/>
      <c r="DR59" s="166"/>
      <c r="DS59" s="166"/>
      <c r="DT59" s="166"/>
      <c r="DU59" s="166"/>
      <c r="DV59" s="166"/>
      <c r="DW59" s="166"/>
    </row>
    <row r="60" spans="1:127" s="167" customFormat="1" ht="30.75" customHeight="1" x14ac:dyDescent="0.25">
      <c r="A60" s="374"/>
      <c r="B60" s="375"/>
      <c r="C60" s="375"/>
      <c r="D60" s="375"/>
      <c r="E60" s="375"/>
      <c r="F60" s="375"/>
      <c r="G60" s="307" t="s">
        <v>1618</v>
      </c>
      <c r="H60" s="98" t="s">
        <v>1619</v>
      </c>
      <c r="I60" s="98">
        <v>1</v>
      </c>
      <c r="J60" s="315"/>
      <c r="K60" s="315"/>
      <c r="L60" s="377"/>
      <c r="M60" s="315"/>
      <c r="N60" s="377"/>
      <c r="O60" s="315"/>
      <c r="P60" s="377"/>
      <c r="Q60" s="375"/>
      <c r="R60" s="315"/>
      <c r="S60" s="163"/>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5"/>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166"/>
      <c r="CK60" s="166"/>
      <c r="CL60" s="166"/>
      <c r="CM60" s="166"/>
      <c r="CN60" s="166"/>
      <c r="CO60" s="166"/>
      <c r="CP60" s="166"/>
      <c r="CQ60" s="166"/>
      <c r="CR60" s="166"/>
      <c r="CS60" s="166"/>
      <c r="CT60" s="166"/>
      <c r="CU60" s="166"/>
      <c r="CV60" s="166"/>
      <c r="CW60" s="166"/>
      <c r="CX60" s="166"/>
      <c r="CY60" s="166"/>
      <c r="CZ60" s="166"/>
      <c r="DA60" s="166"/>
      <c r="DB60" s="166"/>
      <c r="DC60" s="166"/>
      <c r="DD60" s="166"/>
      <c r="DE60" s="166"/>
      <c r="DF60" s="166"/>
      <c r="DG60" s="166"/>
      <c r="DH60" s="166"/>
      <c r="DI60" s="166"/>
      <c r="DJ60" s="166"/>
      <c r="DK60" s="166"/>
      <c r="DL60" s="166"/>
      <c r="DM60" s="166"/>
      <c r="DN60" s="166"/>
      <c r="DO60" s="166"/>
      <c r="DP60" s="166"/>
      <c r="DQ60" s="166"/>
      <c r="DR60" s="166"/>
      <c r="DS60" s="166"/>
      <c r="DT60" s="166"/>
      <c r="DU60" s="166"/>
      <c r="DV60" s="166"/>
      <c r="DW60" s="166"/>
    </row>
    <row r="61" spans="1:127" s="167" customFormat="1" ht="38.25" customHeight="1" x14ac:dyDescent="0.25">
      <c r="A61" s="374"/>
      <c r="B61" s="375"/>
      <c r="C61" s="375"/>
      <c r="D61" s="375"/>
      <c r="E61" s="375"/>
      <c r="F61" s="375"/>
      <c r="G61" s="307"/>
      <c r="H61" s="98" t="s">
        <v>1620</v>
      </c>
      <c r="I61" s="168">
        <v>75</v>
      </c>
      <c r="J61" s="315"/>
      <c r="K61" s="315"/>
      <c r="L61" s="377"/>
      <c r="M61" s="315"/>
      <c r="N61" s="377"/>
      <c r="O61" s="315"/>
      <c r="P61" s="377"/>
      <c r="Q61" s="375"/>
      <c r="R61" s="315"/>
      <c r="S61" s="163"/>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5"/>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c r="DS61" s="166"/>
      <c r="DT61" s="166"/>
      <c r="DU61" s="166"/>
      <c r="DV61" s="166"/>
      <c r="DW61" s="166"/>
    </row>
    <row r="62" spans="1:127" s="167" customFormat="1" ht="38.25" customHeight="1" x14ac:dyDescent="0.25">
      <c r="A62" s="374"/>
      <c r="B62" s="375"/>
      <c r="C62" s="375"/>
      <c r="D62" s="375"/>
      <c r="E62" s="375"/>
      <c r="F62" s="375"/>
      <c r="G62" s="307" t="s">
        <v>1621</v>
      </c>
      <c r="H62" s="98" t="s">
        <v>1622</v>
      </c>
      <c r="I62" s="168">
        <v>2</v>
      </c>
      <c r="J62" s="315"/>
      <c r="K62" s="315"/>
      <c r="L62" s="377"/>
      <c r="M62" s="315"/>
      <c r="N62" s="377"/>
      <c r="O62" s="315"/>
      <c r="P62" s="377"/>
      <c r="Q62" s="375"/>
      <c r="R62" s="315"/>
      <c r="S62" s="163"/>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5"/>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c r="CB62" s="166"/>
      <c r="CC62" s="166"/>
      <c r="CD62" s="166"/>
      <c r="CE62" s="166"/>
      <c r="CF62" s="166"/>
      <c r="CG62" s="166"/>
      <c r="CH62" s="166"/>
      <c r="CI62" s="166"/>
      <c r="CJ62" s="166"/>
      <c r="CK62" s="166"/>
      <c r="CL62" s="166"/>
      <c r="CM62" s="166"/>
      <c r="CN62" s="166"/>
      <c r="CO62" s="166"/>
      <c r="CP62" s="166"/>
      <c r="CQ62" s="166"/>
      <c r="CR62" s="166"/>
      <c r="CS62" s="166"/>
      <c r="CT62" s="166"/>
      <c r="CU62" s="166"/>
      <c r="CV62" s="166"/>
      <c r="CW62" s="166"/>
      <c r="CX62" s="166"/>
      <c r="CY62" s="166"/>
      <c r="CZ62" s="166"/>
      <c r="DA62" s="166"/>
      <c r="DB62" s="166"/>
      <c r="DC62" s="166"/>
      <c r="DD62" s="166"/>
      <c r="DE62" s="166"/>
      <c r="DF62" s="166"/>
      <c r="DG62" s="166"/>
      <c r="DH62" s="166"/>
      <c r="DI62" s="166"/>
      <c r="DJ62" s="166"/>
      <c r="DK62" s="166"/>
      <c r="DL62" s="166"/>
      <c r="DM62" s="166"/>
      <c r="DN62" s="166"/>
      <c r="DO62" s="166"/>
      <c r="DP62" s="166"/>
      <c r="DQ62" s="166"/>
      <c r="DR62" s="166"/>
      <c r="DS62" s="166"/>
      <c r="DT62" s="166"/>
      <c r="DU62" s="166"/>
      <c r="DV62" s="166"/>
      <c r="DW62" s="166"/>
    </row>
    <row r="63" spans="1:127" s="167" customFormat="1" ht="62.25" customHeight="1" x14ac:dyDescent="0.25">
      <c r="A63" s="374"/>
      <c r="B63" s="375"/>
      <c r="C63" s="375"/>
      <c r="D63" s="375"/>
      <c r="E63" s="375"/>
      <c r="F63" s="375"/>
      <c r="G63" s="307"/>
      <c r="H63" s="98" t="s">
        <v>1623</v>
      </c>
      <c r="I63" s="168">
        <v>5</v>
      </c>
      <c r="J63" s="316"/>
      <c r="K63" s="316"/>
      <c r="L63" s="378"/>
      <c r="M63" s="316"/>
      <c r="N63" s="378"/>
      <c r="O63" s="316"/>
      <c r="P63" s="378"/>
      <c r="Q63" s="380"/>
      <c r="R63" s="316"/>
      <c r="S63" s="163"/>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5"/>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c r="BZ63" s="166"/>
      <c r="CA63" s="166"/>
      <c r="CB63" s="166"/>
      <c r="CC63" s="166"/>
      <c r="CD63" s="166"/>
      <c r="CE63" s="166"/>
      <c r="CF63" s="166"/>
      <c r="CG63" s="166"/>
      <c r="CH63" s="166"/>
      <c r="CI63" s="166"/>
      <c r="CJ63" s="166"/>
      <c r="CK63" s="166"/>
      <c r="CL63" s="166"/>
      <c r="CM63" s="166"/>
      <c r="CN63" s="166"/>
      <c r="CO63" s="166"/>
      <c r="CP63" s="166"/>
      <c r="CQ63" s="166"/>
      <c r="CR63" s="166"/>
      <c r="CS63" s="166"/>
      <c r="CT63" s="166"/>
      <c r="CU63" s="166"/>
      <c r="CV63" s="166"/>
      <c r="CW63" s="166"/>
      <c r="CX63" s="166"/>
      <c r="CY63" s="166"/>
      <c r="CZ63" s="166"/>
      <c r="DA63" s="166"/>
      <c r="DB63" s="166"/>
      <c r="DC63" s="166"/>
      <c r="DD63" s="166"/>
      <c r="DE63" s="166"/>
      <c r="DF63" s="166"/>
      <c r="DG63" s="166"/>
      <c r="DH63" s="166"/>
      <c r="DI63" s="166"/>
      <c r="DJ63" s="166"/>
      <c r="DK63" s="166"/>
      <c r="DL63" s="166"/>
      <c r="DM63" s="166"/>
      <c r="DN63" s="166"/>
      <c r="DO63" s="166"/>
      <c r="DP63" s="166"/>
      <c r="DQ63" s="166"/>
      <c r="DR63" s="166"/>
      <c r="DS63" s="166"/>
      <c r="DT63" s="166"/>
      <c r="DU63" s="166"/>
      <c r="DV63" s="166"/>
      <c r="DW63" s="166"/>
    </row>
    <row r="64" spans="1:127" s="167" customFormat="1" ht="33.75" customHeight="1" x14ac:dyDescent="0.25">
      <c r="A64" s="335">
        <v>14</v>
      </c>
      <c r="B64" s="383">
        <v>1</v>
      </c>
      <c r="C64" s="383">
        <v>1</v>
      </c>
      <c r="D64" s="351">
        <v>6</v>
      </c>
      <c r="E64" s="350" t="s">
        <v>1624</v>
      </c>
      <c r="F64" s="350" t="s">
        <v>1625</v>
      </c>
      <c r="G64" s="350" t="s">
        <v>178</v>
      </c>
      <c r="H64" s="98" t="s">
        <v>1191</v>
      </c>
      <c r="I64" s="120" t="s">
        <v>282</v>
      </c>
      <c r="J64" s="350" t="s">
        <v>1626</v>
      </c>
      <c r="K64" s="382" t="s">
        <v>79</v>
      </c>
      <c r="L64" s="382"/>
      <c r="M64" s="381">
        <v>16850</v>
      </c>
      <c r="N64" s="381"/>
      <c r="O64" s="381">
        <v>16850</v>
      </c>
      <c r="P64" s="381"/>
      <c r="Q64" s="350" t="s">
        <v>1627</v>
      </c>
      <c r="R64" s="350" t="s">
        <v>1628</v>
      </c>
      <c r="S64" s="163"/>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row>
    <row r="65" spans="1:51" s="167" customFormat="1" ht="33" customHeight="1" x14ac:dyDescent="0.25">
      <c r="A65" s="337"/>
      <c r="B65" s="341"/>
      <c r="C65" s="341"/>
      <c r="D65" s="339"/>
      <c r="E65" s="350"/>
      <c r="F65" s="350"/>
      <c r="G65" s="350"/>
      <c r="H65" s="98" t="s">
        <v>926</v>
      </c>
      <c r="I65" s="120" t="s">
        <v>380</v>
      </c>
      <c r="J65" s="350"/>
      <c r="K65" s="382"/>
      <c r="L65" s="382"/>
      <c r="M65" s="381"/>
      <c r="N65" s="381"/>
      <c r="O65" s="381"/>
      <c r="P65" s="381"/>
      <c r="Q65" s="350"/>
      <c r="R65" s="350"/>
      <c r="S65" s="163"/>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row>
    <row r="66" spans="1:51" s="40" customFormat="1" ht="54" customHeight="1" x14ac:dyDescent="0.25">
      <c r="A66" s="161">
        <v>15</v>
      </c>
      <c r="B66" s="145">
        <v>1</v>
      </c>
      <c r="C66" s="169">
        <v>1</v>
      </c>
      <c r="D66" s="169">
        <v>6</v>
      </c>
      <c r="E66" s="145" t="s">
        <v>1629</v>
      </c>
      <c r="F66" s="145" t="s">
        <v>1630</v>
      </c>
      <c r="G66" s="169" t="s">
        <v>1545</v>
      </c>
      <c r="H66" s="98" t="s">
        <v>1631</v>
      </c>
      <c r="I66" s="100" t="s">
        <v>1632</v>
      </c>
      <c r="J66" s="145" t="s">
        <v>1633</v>
      </c>
      <c r="K66" s="169" t="s">
        <v>79</v>
      </c>
      <c r="L66" s="145"/>
      <c r="M66" s="170">
        <v>6482.1</v>
      </c>
      <c r="N66" s="171"/>
      <c r="O66" s="170">
        <v>6482.1</v>
      </c>
      <c r="P66" s="171"/>
      <c r="Q66" s="145" t="s">
        <v>1634</v>
      </c>
      <c r="R66" s="145" t="s">
        <v>1635</v>
      </c>
      <c r="S66" s="157"/>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row>
    <row r="67" spans="1:51" s="167" customFormat="1" ht="52.5" customHeight="1" x14ac:dyDescent="0.25">
      <c r="A67" s="360">
        <v>16</v>
      </c>
      <c r="B67" s="350">
        <v>6</v>
      </c>
      <c r="C67" s="350">
        <v>1</v>
      </c>
      <c r="D67" s="350">
        <v>6</v>
      </c>
      <c r="E67" s="350" t="s">
        <v>1636</v>
      </c>
      <c r="F67" s="350" t="s">
        <v>1637</v>
      </c>
      <c r="G67" s="350" t="s">
        <v>689</v>
      </c>
      <c r="H67" s="98" t="s">
        <v>921</v>
      </c>
      <c r="I67" s="120" t="s">
        <v>282</v>
      </c>
      <c r="J67" s="350" t="s">
        <v>1638</v>
      </c>
      <c r="K67" s="350" t="s">
        <v>79</v>
      </c>
      <c r="L67" s="350"/>
      <c r="M67" s="385">
        <v>49499.65</v>
      </c>
      <c r="N67" s="384"/>
      <c r="O67" s="355">
        <v>49499.65</v>
      </c>
      <c r="P67" s="384"/>
      <c r="Q67" s="350" t="s">
        <v>1586</v>
      </c>
      <c r="R67" s="350" t="s">
        <v>1587</v>
      </c>
      <c r="S67" s="163"/>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row>
    <row r="68" spans="1:51" s="167" customFormat="1" ht="52.5" customHeight="1" x14ac:dyDescent="0.25">
      <c r="A68" s="360"/>
      <c r="B68" s="350"/>
      <c r="C68" s="350"/>
      <c r="D68" s="350"/>
      <c r="E68" s="350"/>
      <c r="F68" s="350"/>
      <c r="G68" s="350"/>
      <c r="H68" s="98" t="s">
        <v>926</v>
      </c>
      <c r="I68" s="120" t="s">
        <v>927</v>
      </c>
      <c r="J68" s="350"/>
      <c r="K68" s="350"/>
      <c r="L68" s="350"/>
      <c r="M68" s="385"/>
      <c r="N68" s="384"/>
      <c r="O68" s="355"/>
      <c r="P68" s="384"/>
      <c r="Q68" s="350"/>
      <c r="R68" s="350"/>
      <c r="S68" s="163"/>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row>
    <row r="69" spans="1:51" s="167" customFormat="1" ht="49.5" customHeight="1" x14ac:dyDescent="0.25">
      <c r="A69" s="360">
        <v>17</v>
      </c>
      <c r="B69" s="350">
        <v>2</v>
      </c>
      <c r="C69" s="350">
        <v>1</v>
      </c>
      <c r="D69" s="350">
        <v>9</v>
      </c>
      <c r="E69" s="350" t="s">
        <v>1639</v>
      </c>
      <c r="F69" s="350" t="s">
        <v>1640</v>
      </c>
      <c r="G69" s="350" t="s">
        <v>724</v>
      </c>
      <c r="H69" s="149" t="s">
        <v>1210</v>
      </c>
      <c r="I69" s="98">
        <v>3</v>
      </c>
      <c r="J69" s="350" t="s">
        <v>1641</v>
      </c>
      <c r="K69" s="350" t="s">
        <v>79</v>
      </c>
      <c r="L69" s="350"/>
      <c r="M69" s="355">
        <v>72725</v>
      </c>
      <c r="N69" s="384"/>
      <c r="O69" s="355">
        <v>62145.27</v>
      </c>
      <c r="P69" s="384"/>
      <c r="Q69" s="350" t="s">
        <v>466</v>
      </c>
      <c r="R69" s="350" t="s">
        <v>1642</v>
      </c>
      <c r="S69" s="163"/>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row>
    <row r="70" spans="1:51" s="167" customFormat="1" ht="49.5" customHeight="1" x14ac:dyDescent="0.25">
      <c r="A70" s="360"/>
      <c r="B70" s="350"/>
      <c r="C70" s="350"/>
      <c r="D70" s="350"/>
      <c r="E70" s="350"/>
      <c r="F70" s="350"/>
      <c r="G70" s="350"/>
      <c r="H70" s="149" t="s">
        <v>926</v>
      </c>
      <c r="I70" s="98">
        <v>75</v>
      </c>
      <c r="J70" s="350"/>
      <c r="K70" s="350"/>
      <c r="L70" s="350"/>
      <c r="M70" s="355"/>
      <c r="N70" s="384"/>
      <c r="O70" s="355"/>
      <c r="P70" s="384"/>
      <c r="Q70" s="350"/>
      <c r="R70" s="350"/>
      <c r="S70" s="163"/>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row>
    <row r="71" spans="1:51" s="167" customFormat="1" ht="49.5" customHeight="1" x14ac:dyDescent="0.25">
      <c r="A71" s="360"/>
      <c r="B71" s="350"/>
      <c r="C71" s="350"/>
      <c r="D71" s="350"/>
      <c r="E71" s="350"/>
      <c r="F71" s="350"/>
      <c r="G71" s="350" t="s">
        <v>689</v>
      </c>
      <c r="H71" s="98" t="s">
        <v>921</v>
      </c>
      <c r="I71" s="98">
        <v>3</v>
      </c>
      <c r="J71" s="350"/>
      <c r="K71" s="350"/>
      <c r="L71" s="350"/>
      <c r="M71" s="355"/>
      <c r="N71" s="384"/>
      <c r="O71" s="355"/>
      <c r="P71" s="384"/>
      <c r="Q71" s="350"/>
      <c r="R71" s="350"/>
      <c r="S71" s="163"/>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row>
    <row r="72" spans="1:51" s="167" customFormat="1" ht="49.5" customHeight="1" x14ac:dyDescent="0.25">
      <c r="A72" s="360"/>
      <c r="B72" s="350"/>
      <c r="C72" s="350"/>
      <c r="D72" s="350"/>
      <c r="E72" s="350"/>
      <c r="F72" s="350"/>
      <c r="G72" s="350"/>
      <c r="H72" s="98" t="s">
        <v>926</v>
      </c>
      <c r="I72" s="98">
        <v>75</v>
      </c>
      <c r="J72" s="350"/>
      <c r="K72" s="350"/>
      <c r="L72" s="350"/>
      <c r="M72" s="355"/>
      <c r="N72" s="384"/>
      <c r="O72" s="355"/>
      <c r="P72" s="384"/>
      <c r="Q72" s="350"/>
      <c r="R72" s="350"/>
      <c r="S72" s="163"/>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row>
    <row r="73" spans="1:51" s="167" customFormat="1" ht="49.5" customHeight="1" x14ac:dyDescent="0.25">
      <c r="A73" s="360"/>
      <c r="B73" s="350"/>
      <c r="C73" s="350"/>
      <c r="D73" s="350"/>
      <c r="E73" s="350"/>
      <c r="F73" s="350"/>
      <c r="G73" s="98" t="s">
        <v>810</v>
      </c>
      <c r="H73" s="98" t="s">
        <v>811</v>
      </c>
      <c r="I73" s="98">
        <v>1</v>
      </c>
      <c r="J73" s="350"/>
      <c r="K73" s="350"/>
      <c r="L73" s="350"/>
      <c r="M73" s="355"/>
      <c r="N73" s="384"/>
      <c r="O73" s="355"/>
      <c r="P73" s="384"/>
      <c r="Q73" s="350"/>
      <c r="R73" s="350"/>
      <c r="S73" s="163"/>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row>
    <row r="74" spans="1:51" s="167" customFormat="1" ht="53.25" customHeight="1" x14ac:dyDescent="0.25">
      <c r="A74" s="360">
        <v>18</v>
      </c>
      <c r="B74" s="350">
        <v>1</v>
      </c>
      <c r="C74" s="350">
        <v>1</v>
      </c>
      <c r="D74" s="350">
        <v>9</v>
      </c>
      <c r="E74" s="350" t="s">
        <v>1643</v>
      </c>
      <c r="F74" s="350" t="s">
        <v>1644</v>
      </c>
      <c r="G74" s="350" t="s">
        <v>689</v>
      </c>
      <c r="H74" s="98" t="s">
        <v>921</v>
      </c>
      <c r="I74" s="120" t="s">
        <v>282</v>
      </c>
      <c r="J74" s="350" t="s">
        <v>1645</v>
      </c>
      <c r="K74" s="350" t="s">
        <v>79</v>
      </c>
      <c r="L74" s="350"/>
      <c r="M74" s="355">
        <v>32712.47</v>
      </c>
      <c r="N74" s="355"/>
      <c r="O74" s="355">
        <v>32712.47</v>
      </c>
      <c r="P74" s="355"/>
      <c r="Q74" s="350" t="s">
        <v>1586</v>
      </c>
      <c r="R74" s="350" t="s">
        <v>1587</v>
      </c>
      <c r="S74" s="163"/>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row>
    <row r="75" spans="1:51" s="167" customFormat="1" ht="53.25" customHeight="1" x14ac:dyDescent="0.25">
      <c r="A75" s="360"/>
      <c r="B75" s="350"/>
      <c r="C75" s="350"/>
      <c r="D75" s="350"/>
      <c r="E75" s="350"/>
      <c r="F75" s="350"/>
      <c r="G75" s="350"/>
      <c r="H75" s="98" t="s">
        <v>926</v>
      </c>
      <c r="I75" s="120" t="s">
        <v>451</v>
      </c>
      <c r="J75" s="350"/>
      <c r="K75" s="350"/>
      <c r="L75" s="350"/>
      <c r="M75" s="355"/>
      <c r="N75" s="355"/>
      <c r="O75" s="355"/>
      <c r="P75" s="355"/>
      <c r="Q75" s="350"/>
      <c r="R75" s="350"/>
      <c r="S75" s="163"/>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row>
    <row r="76" spans="1:51" x14ac:dyDescent="0.25">
      <c r="A76" s="58"/>
      <c r="B76" s="172"/>
      <c r="C76" s="172"/>
      <c r="D76" s="172"/>
      <c r="E76" s="172"/>
      <c r="F76" s="172"/>
      <c r="G76" s="172"/>
      <c r="H76" s="172"/>
      <c r="I76" s="173"/>
      <c r="J76" s="172"/>
      <c r="K76" s="172"/>
      <c r="L76" s="172"/>
      <c r="M76" s="174"/>
      <c r="N76" s="175"/>
      <c r="O76" s="174"/>
      <c r="P76" s="175"/>
      <c r="Q76" s="172"/>
      <c r="R76" s="172"/>
    </row>
    <row r="77" spans="1:51" x14ac:dyDescent="0.25">
      <c r="A77" s="58"/>
      <c r="B77" s="172"/>
      <c r="C77" s="172"/>
      <c r="D77" s="172"/>
      <c r="E77" s="172"/>
      <c r="F77" s="172"/>
      <c r="G77" s="172"/>
      <c r="H77" s="172"/>
      <c r="I77" s="173"/>
      <c r="J77" s="172"/>
      <c r="K77" s="172"/>
      <c r="L77" s="172"/>
      <c r="M77" s="176"/>
      <c r="N77" s="177"/>
      <c r="O77" s="386" t="s">
        <v>55</v>
      </c>
      <c r="P77" s="386"/>
      <c r="Q77" s="172"/>
      <c r="R77" s="172"/>
    </row>
    <row r="78" spans="1:51" x14ac:dyDescent="0.25">
      <c r="A78" s="58"/>
      <c r="B78" s="172"/>
      <c r="C78" s="172"/>
      <c r="D78" s="172"/>
      <c r="E78" s="172"/>
      <c r="F78" s="172"/>
      <c r="G78" s="172"/>
      <c r="H78" s="172"/>
      <c r="I78" s="173"/>
      <c r="J78" s="172"/>
      <c r="K78" s="172"/>
      <c r="L78" s="172"/>
      <c r="M78" s="178"/>
      <c r="N78" s="179"/>
      <c r="O78" s="180" t="s">
        <v>56</v>
      </c>
      <c r="P78" s="180" t="s">
        <v>0</v>
      </c>
      <c r="Q78" s="172"/>
      <c r="R78" s="172"/>
    </row>
    <row r="79" spans="1:51" x14ac:dyDescent="0.25">
      <c r="A79" s="58"/>
      <c r="B79" s="172"/>
      <c r="C79" s="172"/>
      <c r="D79" s="172"/>
      <c r="E79" s="172"/>
      <c r="F79" s="172"/>
      <c r="G79" s="172"/>
      <c r="H79" s="172"/>
      <c r="I79" s="173"/>
      <c r="J79" s="172"/>
      <c r="K79" s="172"/>
      <c r="L79" s="172"/>
      <c r="M79" s="181"/>
      <c r="N79" s="179" t="s">
        <v>1646</v>
      </c>
      <c r="O79" s="8">
        <v>18</v>
      </c>
      <c r="P79" s="182">
        <f>O7+O14+O18+O26+O28+O30+O32+O34+O36+O48+O50+O51+O55+O64+O66+O67+O69+O74</f>
        <v>869964.27</v>
      </c>
      <c r="Q79" s="172"/>
      <c r="R79" s="172"/>
    </row>
    <row r="80" spans="1:51" x14ac:dyDescent="0.25">
      <c r="M80" s="183"/>
      <c r="N80" s="184"/>
    </row>
    <row r="81" spans="1:51" x14ac:dyDescent="0.25">
      <c r="A81" s="3" t="s">
        <v>1647</v>
      </c>
    </row>
    <row r="83" spans="1:51" s="21" customFormat="1" ht="47.25" customHeight="1" x14ac:dyDescent="0.2">
      <c r="A83" s="348" t="s">
        <v>21</v>
      </c>
      <c r="B83" s="333" t="s">
        <v>22</v>
      </c>
      <c r="C83" s="333" t="s">
        <v>23</v>
      </c>
      <c r="D83" s="333" t="s">
        <v>24</v>
      </c>
      <c r="E83" s="331" t="s">
        <v>25</v>
      </c>
      <c r="F83" s="331" t="s">
        <v>26</v>
      </c>
      <c r="G83" s="331" t="s">
        <v>27</v>
      </c>
      <c r="H83" s="344" t="s">
        <v>28</v>
      </c>
      <c r="I83" s="344"/>
      <c r="J83" s="331" t="s">
        <v>29</v>
      </c>
      <c r="K83" s="345" t="s">
        <v>30</v>
      </c>
      <c r="L83" s="346"/>
      <c r="M83" s="347" t="s">
        <v>31</v>
      </c>
      <c r="N83" s="347"/>
      <c r="O83" s="347" t="s">
        <v>32</v>
      </c>
      <c r="P83" s="347"/>
      <c r="Q83" s="331" t="s">
        <v>33</v>
      </c>
      <c r="R83" s="333" t="s">
        <v>34</v>
      </c>
      <c r="S83" s="125"/>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row>
    <row r="84" spans="1:51" s="21" customFormat="1" ht="35.25" customHeight="1" x14ac:dyDescent="0.2">
      <c r="A84" s="349"/>
      <c r="B84" s="334"/>
      <c r="C84" s="334"/>
      <c r="D84" s="334"/>
      <c r="E84" s="332"/>
      <c r="F84" s="332"/>
      <c r="G84" s="332"/>
      <c r="H84" s="127" t="s">
        <v>35</v>
      </c>
      <c r="I84" s="128" t="s">
        <v>36</v>
      </c>
      <c r="J84" s="332"/>
      <c r="K84" s="129">
        <v>2020</v>
      </c>
      <c r="L84" s="129">
        <v>2021</v>
      </c>
      <c r="M84" s="129">
        <v>2020</v>
      </c>
      <c r="N84" s="129">
        <v>2021</v>
      </c>
      <c r="O84" s="129">
        <v>2020</v>
      </c>
      <c r="P84" s="129">
        <v>2021</v>
      </c>
      <c r="Q84" s="332"/>
      <c r="R84" s="334"/>
      <c r="S84" s="125"/>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row>
    <row r="85" spans="1:51" s="139" customFormat="1" ht="24" customHeight="1" x14ac:dyDescent="0.2">
      <c r="A85" s="130" t="s">
        <v>37</v>
      </c>
      <c r="B85" s="131" t="s">
        <v>38</v>
      </c>
      <c r="C85" s="131" t="s">
        <v>39</v>
      </c>
      <c r="D85" s="131" t="s">
        <v>40</v>
      </c>
      <c r="E85" s="132" t="s">
        <v>41</v>
      </c>
      <c r="F85" s="132" t="s">
        <v>42</v>
      </c>
      <c r="G85" s="132" t="s">
        <v>43</v>
      </c>
      <c r="H85" s="131" t="s">
        <v>44</v>
      </c>
      <c r="I85" s="133" t="s">
        <v>45</v>
      </c>
      <c r="J85" s="132" t="s">
        <v>46</v>
      </c>
      <c r="K85" s="134" t="s">
        <v>47</v>
      </c>
      <c r="L85" s="134" t="s">
        <v>48</v>
      </c>
      <c r="M85" s="135" t="s">
        <v>49</v>
      </c>
      <c r="N85" s="136" t="s">
        <v>50</v>
      </c>
      <c r="O85" s="135" t="s">
        <v>51</v>
      </c>
      <c r="P85" s="136" t="s">
        <v>52</v>
      </c>
      <c r="Q85" s="132" t="s">
        <v>53</v>
      </c>
      <c r="R85" s="131" t="s">
        <v>54</v>
      </c>
      <c r="S85" s="137"/>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row>
    <row r="86" spans="1:51" s="139" customFormat="1" ht="27.75" customHeight="1" x14ac:dyDescent="0.2">
      <c r="A86" s="335">
        <v>1</v>
      </c>
      <c r="B86" s="351">
        <v>1</v>
      </c>
      <c r="C86" s="383">
        <v>1</v>
      </c>
      <c r="D86" s="383">
        <v>6</v>
      </c>
      <c r="E86" s="351" t="s">
        <v>1648</v>
      </c>
      <c r="F86" s="351" t="s">
        <v>1649</v>
      </c>
      <c r="G86" s="383" t="s">
        <v>689</v>
      </c>
      <c r="H86" s="98" t="s">
        <v>921</v>
      </c>
      <c r="I86" s="100">
        <v>1</v>
      </c>
      <c r="J86" s="351" t="s">
        <v>1650</v>
      </c>
      <c r="K86" s="383" t="s">
        <v>79</v>
      </c>
      <c r="L86" s="351"/>
      <c r="M86" s="387">
        <v>33970.04</v>
      </c>
      <c r="N86" s="389"/>
      <c r="O86" s="389">
        <v>28500.44</v>
      </c>
      <c r="P86" s="389"/>
      <c r="Q86" s="351" t="s">
        <v>1651</v>
      </c>
      <c r="R86" s="351" t="s">
        <v>1652</v>
      </c>
      <c r="S86" s="137"/>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42"/>
      <c r="AY86" s="143"/>
    </row>
    <row r="87" spans="1:51" s="139" customFormat="1" ht="38.25" customHeight="1" x14ac:dyDescent="0.2">
      <c r="A87" s="337"/>
      <c r="B87" s="339"/>
      <c r="C87" s="341"/>
      <c r="D87" s="341"/>
      <c r="E87" s="339"/>
      <c r="F87" s="339"/>
      <c r="G87" s="341"/>
      <c r="H87" s="98" t="s">
        <v>926</v>
      </c>
      <c r="I87" s="120" t="s">
        <v>1653</v>
      </c>
      <c r="J87" s="339"/>
      <c r="K87" s="341"/>
      <c r="L87" s="339"/>
      <c r="M87" s="388"/>
      <c r="N87" s="390"/>
      <c r="O87" s="390"/>
      <c r="P87" s="390"/>
      <c r="Q87" s="339"/>
      <c r="R87" s="339"/>
      <c r="S87" s="137"/>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42"/>
      <c r="AY87" s="143"/>
    </row>
    <row r="88" spans="1:51" s="139" customFormat="1" ht="27.75" customHeight="1" x14ac:dyDescent="0.2">
      <c r="A88" s="335">
        <v>2</v>
      </c>
      <c r="B88" s="351">
        <v>1</v>
      </c>
      <c r="C88" s="351">
        <v>1</v>
      </c>
      <c r="D88" s="383">
        <v>6</v>
      </c>
      <c r="E88" s="351" t="s">
        <v>1654</v>
      </c>
      <c r="F88" s="351" t="s">
        <v>1655</v>
      </c>
      <c r="G88" s="351" t="s">
        <v>689</v>
      </c>
      <c r="H88" s="98" t="s">
        <v>921</v>
      </c>
      <c r="I88" s="144" t="s">
        <v>282</v>
      </c>
      <c r="J88" s="351" t="s">
        <v>1656</v>
      </c>
      <c r="K88" s="350" t="s">
        <v>79</v>
      </c>
      <c r="L88" s="350"/>
      <c r="M88" s="355">
        <v>14815.33</v>
      </c>
      <c r="N88" s="355"/>
      <c r="O88" s="355">
        <v>14815.33</v>
      </c>
      <c r="P88" s="355"/>
      <c r="Q88" s="350" t="s">
        <v>1657</v>
      </c>
      <c r="R88" s="350" t="s">
        <v>1658</v>
      </c>
      <c r="S88" s="137"/>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42"/>
      <c r="AY88" s="143"/>
    </row>
    <row r="89" spans="1:51" s="139" customFormat="1" ht="20.25" customHeight="1" x14ac:dyDescent="0.2">
      <c r="A89" s="336"/>
      <c r="B89" s="338"/>
      <c r="C89" s="338"/>
      <c r="D89" s="340"/>
      <c r="E89" s="338"/>
      <c r="F89" s="338"/>
      <c r="G89" s="339"/>
      <c r="H89" s="98" t="s">
        <v>926</v>
      </c>
      <c r="I89" s="144" t="s">
        <v>451</v>
      </c>
      <c r="J89" s="338"/>
      <c r="K89" s="350"/>
      <c r="L89" s="350"/>
      <c r="M89" s="355"/>
      <c r="N89" s="355"/>
      <c r="O89" s="355"/>
      <c r="P89" s="355"/>
      <c r="Q89" s="350"/>
      <c r="R89" s="350"/>
      <c r="S89" s="137"/>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42"/>
      <c r="AY89" s="143"/>
    </row>
    <row r="90" spans="1:51" s="139" customFormat="1" ht="65.25" customHeight="1" x14ac:dyDescent="0.2">
      <c r="A90" s="335">
        <v>3</v>
      </c>
      <c r="B90" s="351">
        <v>1</v>
      </c>
      <c r="C90" s="383">
        <v>1</v>
      </c>
      <c r="D90" s="383">
        <v>9</v>
      </c>
      <c r="E90" s="351" t="s">
        <v>1659</v>
      </c>
      <c r="F90" s="351" t="s">
        <v>1660</v>
      </c>
      <c r="G90" s="383" t="s">
        <v>689</v>
      </c>
      <c r="H90" s="98" t="s">
        <v>921</v>
      </c>
      <c r="I90" s="100">
        <v>1</v>
      </c>
      <c r="J90" s="351" t="s">
        <v>1661</v>
      </c>
      <c r="K90" s="383" t="s">
        <v>79</v>
      </c>
      <c r="L90" s="351"/>
      <c r="M90" s="387">
        <v>123700</v>
      </c>
      <c r="N90" s="389"/>
      <c r="O90" s="387">
        <v>123700</v>
      </c>
      <c r="P90" s="389"/>
      <c r="Q90" s="351" t="s">
        <v>1662</v>
      </c>
      <c r="R90" s="350" t="s">
        <v>1628</v>
      </c>
      <c r="S90" s="137"/>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42"/>
      <c r="AY90" s="143"/>
    </row>
    <row r="91" spans="1:51" s="139" customFormat="1" ht="82.5" customHeight="1" x14ac:dyDescent="0.2">
      <c r="A91" s="337"/>
      <c r="B91" s="339"/>
      <c r="C91" s="341"/>
      <c r="D91" s="341"/>
      <c r="E91" s="339"/>
      <c r="F91" s="339"/>
      <c r="G91" s="341"/>
      <c r="H91" s="98" t="s">
        <v>926</v>
      </c>
      <c r="I91" s="120" t="s">
        <v>940</v>
      </c>
      <c r="J91" s="339"/>
      <c r="K91" s="341"/>
      <c r="L91" s="339"/>
      <c r="M91" s="388"/>
      <c r="N91" s="390"/>
      <c r="O91" s="388"/>
      <c r="P91" s="390"/>
      <c r="Q91" s="339"/>
      <c r="R91" s="350"/>
      <c r="S91" s="137"/>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42"/>
      <c r="AY91" s="143"/>
    </row>
    <row r="93" spans="1:51" x14ac:dyDescent="0.25">
      <c r="N93" s="177"/>
      <c r="O93" s="386" t="s">
        <v>55</v>
      </c>
      <c r="P93" s="386"/>
    </row>
    <row r="94" spans="1:51" x14ac:dyDescent="0.25">
      <c r="N94" s="179"/>
      <c r="O94" s="180" t="s">
        <v>56</v>
      </c>
      <c r="P94" s="180" t="s">
        <v>0</v>
      </c>
    </row>
    <row r="95" spans="1:51" x14ac:dyDescent="0.25">
      <c r="N95" s="179" t="s">
        <v>1646</v>
      </c>
      <c r="O95" s="8">
        <v>3</v>
      </c>
      <c r="P95" s="182">
        <f>O86+O88+O90</f>
        <v>167015.76999999999</v>
      </c>
    </row>
  </sheetData>
  <mergeCells count="348">
    <mergeCell ref="O93:P93"/>
    <mergeCell ref="K90:K91"/>
    <mergeCell ref="L90:L91"/>
    <mergeCell ref="M90:M91"/>
    <mergeCell ref="N90:N91"/>
    <mergeCell ref="O90:O91"/>
    <mergeCell ref="P90:P91"/>
    <mergeCell ref="L86:L87"/>
    <mergeCell ref="M86:M87"/>
    <mergeCell ref="N86:N87"/>
    <mergeCell ref="O86:O87"/>
    <mergeCell ref="P86:P87"/>
    <mergeCell ref="Q88:Q89"/>
    <mergeCell ref="R88:R89"/>
    <mergeCell ref="A90:A91"/>
    <mergeCell ref="B90:B91"/>
    <mergeCell ref="C90:C91"/>
    <mergeCell ref="D90:D91"/>
    <mergeCell ref="E90:E91"/>
    <mergeCell ref="F90:F91"/>
    <mergeCell ref="G90:G91"/>
    <mergeCell ref="J90:J91"/>
    <mergeCell ref="K88:K89"/>
    <mergeCell ref="L88:L89"/>
    <mergeCell ref="M88:M89"/>
    <mergeCell ref="N88:N89"/>
    <mergeCell ref="O88:O89"/>
    <mergeCell ref="P88:P89"/>
    <mergeCell ref="Q90:Q91"/>
    <mergeCell ref="R90:R91"/>
    <mergeCell ref="A88:A89"/>
    <mergeCell ref="B88:B89"/>
    <mergeCell ref="C88:C89"/>
    <mergeCell ref="D88:D89"/>
    <mergeCell ref="E88:E89"/>
    <mergeCell ref="F88:F89"/>
    <mergeCell ref="G88:G89"/>
    <mergeCell ref="J88:J89"/>
    <mergeCell ref="K86:K87"/>
    <mergeCell ref="Q83:Q84"/>
    <mergeCell ref="R83:R84"/>
    <mergeCell ref="A86:A87"/>
    <mergeCell ref="B86:B87"/>
    <mergeCell ref="C86:C87"/>
    <mergeCell ref="D86:D87"/>
    <mergeCell ref="E86:E87"/>
    <mergeCell ref="F86:F87"/>
    <mergeCell ref="G86:G87"/>
    <mergeCell ref="J86:J87"/>
    <mergeCell ref="G83:G84"/>
    <mergeCell ref="H83:I83"/>
    <mergeCell ref="J83:J84"/>
    <mergeCell ref="K83:L83"/>
    <mergeCell ref="M83:N83"/>
    <mergeCell ref="O83:P83"/>
    <mergeCell ref="A83:A84"/>
    <mergeCell ref="B83:B84"/>
    <mergeCell ref="C83:C84"/>
    <mergeCell ref="D83:D84"/>
    <mergeCell ref="E83:E84"/>
    <mergeCell ref="F83:F84"/>
    <mergeCell ref="Q86:Q87"/>
    <mergeCell ref="R86:R87"/>
    <mergeCell ref="N69:N73"/>
    <mergeCell ref="N74:N75"/>
    <mergeCell ref="O74:O75"/>
    <mergeCell ref="P74:P75"/>
    <mergeCell ref="Q74:Q75"/>
    <mergeCell ref="R74:R75"/>
    <mergeCell ref="O77:P77"/>
    <mergeCell ref="F74:F75"/>
    <mergeCell ref="G74:G75"/>
    <mergeCell ref="J74:J75"/>
    <mergeCell ref="K74:K75"/>
    <mergeCell ref="L74:L75"/>
    <mergeCell ref="M74:M75"/>
    <mergeCell ref="A74:A75"/>
    <mergeCell ref="B74:B75"/>
    <mergeCell ref="C74:C75"/>
    <mergeCell ref="D74:D75"/>
    <mergeCell ref="E74:E75"/>
    <mergeCell ref="G69:G70"/>
    <mergeCell ref="J69:J73"/>
    <mergeCell ref="K69:K73"/>
    <mergeCell ref="L69:L73"/>
    <mergeCell ref="E64:E65"/>
    <mergeCell ref="F64:F65"/>
    <mergeCell ref="O67:O68"/>
    <mergeCell ref="P67:P68"/>
    <mergeCell ref="Q67:Q68"/>
    <mergeCell ref="R67:R68"/>
    <mergeCell ref="A69:A73"/>
    <mergeCell ref="B69:B73"/>
    <mergeCell ref="C69:C73"/>
    <mergeCell ref="D69:D73"/>
    <mergeCell ref="E69:E73"/>
    <mergeCell ref="F69:F73"/>
    <mergeCell ref="G67:G68"/>
    <mergeCell ref="J67:J68"/>
    <mergeCell ref="K67:K68"/>
    <mergeCell ref="L67:L68"/>
    <mergeCell ref="M67:M68"/>
    <mergeCell ref="N67:N68"/>
    <mergeCell ref="O69:O73"/>
    <mergeCell ref="P69:P73"/>
    <mergeCell ref="Q69:Q73"/>
    <mergeCell ref="R69:R73"/>
    <mergeCell ref="G71:G72"/>
    <mergeCell ref="M69:M73"/>
    <mergeCell ref="J55:J63"/>
    <mergeCell ref="K55:K63"/>
    <mergeCell ref="L55:L63"/>
    <mergeCell ref="M55:M63"/>
    <mergeCell ref="O64:O65"/>
    <mergeCell ref="P64:P65"/>
    <mergeCell ref="Q64:Q65"/>
    <mergeCell ref="R64:R65"/>
    <mergeCell ref="A67:A68"/>
    <mergeCell ref="B67:B68"/>
    <mergeCell ref="C67:C68"/>
    <mergeCell ref="D67:D68"/>
    <mergeCell ref="E67:E68"/>
    <mergeCell ref="F67:F68"/>
    <mergeCell ref="G64:G65"/>
    <mergeCell ref="J64:J65"/>
    <mergeCell ref="K64:K65"/>
    <mergeCell ref="L64:L65"/>
    <mergeCell ref="M64:M65"/>
    <mergeCell ref="N64:N65"/>
    <mergeCell ref="A64:A65"/>
    <mergeCell ref="B64:B65"/>
    <mergeCell ref="C64:C65"/>
    <mergeCell ref="D64:D65"/>
    <mergeCell ref="Q51:Q54"/>
    <mergeCell ref="R51:R54"/>
    <mergeCell ref="G53:G54"/>
    <mergeCell ref="A55:A63"/>
    <mergeCell ref="B55:B63"/>
    <mergeCell ref="C55:C63"/>
    <mergeCell ref="D55:D63"/>
    <mergeCell ref="E55:E63"/>
    <mergeCell ref="G51:G52"/>
    <mergeCell ref="J51:J54"/>
    <mergeCell ref="K51:K54"/>
    <mergeCell ref="L51:L54"/>
    <mergeCell ref="M51:M54"/>
    <mergeCell ref="N51:N54"/>
    <mergeCell ref="N55:N63"/>
    <mergeCell ref="O55:O63"/>
    <mergeCell ref="P55:P63"/>
    <mergeCell ref="Q55:Q63"/>
    <mergeCell ref="R55:R63"/>
    <mergeCell ref="G57:G58"/>
    <mergeCell ref="G60:G61"/>
    <mergeCell ref="G62:G63"/>
    <mergeCell ref="F55:F63"/>
    <mergeCell ref="G55:G56"/>
    <mergeCell ref="O48:O49"/>
    <mergeCell ref="P48:P49"/>
    <mergeCell ref="Q48:Q49"/>
    <mergeCell ref="R48:R49"/>
    <mergeCell ref="A51:A54"/>
    <mergeCell ref="B51:B54"/>
    <mergeCell ref="C51:C54"/>
    <mergeCell ref="D51:D54"/>
    <mergeCell ref="E51:E54"/>
    <mergeCell ref="F51:F54"/>
    <mergeCell ref="G48:G49"/>
    <mergeCell ref="J48:J49"/>
    <mergeCell ref="K48:K49"/>
    <mergeCell ref="L48:L49"/>
    <mergeCell ref="M48:M49"/>
    <mergeCell ref="N48:N49"/>
    <mergeCell ref="A48:A49"/>
    <mergeCell ref="B48:B49"/>
    <mergeCell ref="C48:C49"/>
    <mergeCell ref="D48:D49"/>
    <mergeCell ref="E48:E49"/>
    <mergeCell ref="F48:F49"/>
    <mergeCell ref="O51:O54"/>
    <mergeCell ref="P51:P54"/>
    <mergeCell ref="O36:O47"/>
    <mergeCell ref="P36:P47"/>
    <mergeCell ref="Q36:Q47"/>
    <mergeCell ref="R36:R47"/>
    <mergeCell ref="G38:G39"/>
    <mergeCell ref="G43:G44"/>
    <mergeCell ref="G45:G47"/>
    <mergeCell ref="G36:G37"/>
    <mergeCell ref="J36:J47"/>
    <mergeCell ref="K36:K47"/>
    <mergeCell ref="L36:L47"/>
    <mergeCell ref="M36:M47"/>
    <mergeCell ref="N36:N47"/>
    <mergeCell ref="A36:A47"/>
    <mergeCell ref="B36:B47"/>
    <mergeCell ref="C36:C47"/>
    <mergeCell ref="D36:D47"/>
    <mergeCell ref="E36:E47"/>
    <mergeCell ref="F36:F47"/>
    <mergeCell ref="G34:G35"/>
    <mergeCell ref="J34:J35"/>
    <mergeCell ref="K34:K35"/>
    <mergeCell ref="R32:R33"/>
    <mergeCell ref="A34:A35"/>
    <mergeCell ref="B34:B35"/>
    <mergeCell ref="C34:C35"/>
    <mergeCell ref="D34:D35"/>
    <mergeCell ref="E34:E35"/>
    <mergeCell ref="F34:F35"/>
    <mergeCell ref="G32:G33"/>
    <mergeCell ref="J32:J33"/>
    <mergeCell ref="K32:K33"/>
    <mergeCell ref="L32:L33"/>
    <mergeCell ref="M32:M33"/>
    <mergeCell ref="N32:N33"/>
    <mergeCell ref="O34:O35"/>
    <mergeCell ref="P34:P35"/>
    <mergeCell ref="Q34:Q35"/>
    <mergeCell ref="R34:R35"/>
    <mergeCell ref="L34:L35"/>
    <mergeCell ref="M34:M35"/>
    <mergeCell ref="N34:N35"/>
    <mergeCell ref="A32:A33"/>
    <mergeCell ref="B32:B33"/>
    <mergeCell ref="C32:C33"/>
    <mergeCell ref="D32:D33"/>
    <mergeCell ref="E32:E33"/>
    <mergeCell ref="F32:F33"/>
    <mergeCell ref="G30:G31"/>
    <mergeCell ref="J30:J31"/>
    <mergeCell ref="K30:K31"/>
    <mergeCell ref="Q28:Q29"/>
    <mergeCell ref="O32:O33"/>
    <mergeCell ref="P32:P33"/>
    <mergeCell ref="Q32:Q33"/>
    <mergeCell ref="R28:R29"/>
    <mergeCell ref="A30:A31"/>
    <mergeCell ref="B30:B31"/>
    <mergeCell ref="C30:C31"/>
    <mergeCell ref="D30:D31"/>
    <mergeCell ref="E30:E31"/>
    <mergeCell ref="F30:F31"/>
    <mergeCell ref="G28:G29"/>
    <mergeCell ref="J28:J29"/>
    <mergeCell ref="K28:K29"/>
    <mergeCell ref="L28:L29"/>
    <mergeCell ref="M28:M29"/>
    <mergeCell ref="N28:N29"/>
    <mergeCell ref="O30:O31"/>
    <mergeCell ref="P30:P31"/>
    <mergeCell ref="Q30:Q31"/>
    <mergeCell ref="R30:R31"/>
    <mergeCell ref="L30:L31"/>
    <mergeCell ref="M30:M31"/>
    <mergeCell ref="N30:N31"/>
    <mergeCell ref="O26:O27"/>
    <mergeCell ref="P26:P27"/>
    <mergeCell ref="Q26:Q27"/>
    <mergeCell ref="R26:R27"/>
    <mergeCell ref="A28:A29"/>
    <mergeCell ref="B28:B29"/>
    <mergeCell ref="C28:C29"/>
    <mergeCell ref="D28:D29"/>
    <mergeCell ref="E28:E29"/>
    <mergeCell ref="F28:F29"/>
    <mergeCell ref="G26:G27"/>
    <mergeCell ref="J26:J27"/>
    <mergeCell ref="K26:K27"/>
    <mergeCell ref="L26:L27"/>
    <mergeCell ref="M26:M27"/>
    <mergeCell ref="N26:N27"/>
    <mergeCell ref="A26:A27"/>
    <mergeCell ref="B26:B27"/>
    <mergeCell ref="C26:C27"/>
    <mergeCell ref="D26:D27"/>
    <mergeCell ref="E26:E27"/>
    <mergeCell ref="F26:F27"/>
    <mergeCell ref="O28:O29"/>
    <mergeCell ref="P28:P29"/>
    <mergeCell ref="N18:N25"/>
    <mergeCell ref="O18:O25"/>
    <mergeCell ref="P18:P25"/>
    <mergeCell ref="Q18:Q25"/>
    <mergeCell ref="R18:R25"/>
    <mergeCell ref="G20:G21"/>
    <mergeCell ref="G22:G23"/>
    <mergeCell ref="G24:G25"/>
    <mergeCell ref="F18:F25"/>
    <mergeCell ref="G18:G19"/>
    <mergeCell ref="J18:J25"/>
    <mergeCell ref="K18:K25"/>
    <mergeCell ref="L18:L25"/>
    <mergeCell ref="M18:M25"/>
    <mergeCell ref="A18:A25"/>
    <mergeCell ref="B18:B25"/>
    <mergeCell ref="C18:C25"/>
    <mergeCell ref="D18:D25"/>
    <mergeCell ref="E18:E25"/>
    <mergeCell ref="G14:G15"/>
    <mergeCell ref="J14:J17"/>
    <mergeCell ref="K14:K17"/>
    <mergeCell ref="L14:L17"/>
    <mergeCell ref="L7:L13"/>
    <mergeCell ref="M7:M13"/>
    <mergeCell ref="N7:N13"/>
    <mergeCell ref="O7:O13"/>
    <mergeCell ref="P7:P13"/>
    <mergeCell ref="O14:O17"/>
    <mergeCell ref="P14:P17"/>
    <mergeCell ref="Q14:Q17"/>
    <mergeCell ref="R14:R17"/>
    <mergeCell ref="M14:M17"/>
    <mergeCell ref="N14:N17"/>
    <mergeCell ref="G9:G10"/>
    <mergeCell ref="G12:G13"/>
    <mergeCell ref="A14:A17"/>
    <mergeCell ref="B14:B17"/>
    <mergeCell ref="C14:C17"/>
    <mergeCell ref="D14:D17"/>
    <mergeCell ref="E14:E17"/>
    <mergeCell ref="F14:F17"/>
    <mergeCell ref="K7:K13"/>
    <mergeCell ref="G16:G17"/>
    <mergeCell ref="Q4:Q5"/>
    <mergeCell ref="R4:R5"/>
    <mergeCell ref="A7:A13"/>
    <mergeCell ref="B7:B13"/>
    <mergeCell ref="C7:C13"/>
    <mergeCell ref="D7:D13"/>
    <mergeCell ref="E7:E13"/>
    <mergeCell ref="F7:F13"/>
    <mergeCell ref="G7:G8"/>
    <mergeCell ref="J7:J13"/>
    <mergeCell ref="G4:G5"/>
    <mergeCell ref="H4:I4"/>
    <mergeCell ref="J4:J5"/>
    <mergeCell ref="K4:L4"/>
    <mergeCell ref="M4:N4"/>
    <mergeCell ref="O4:P4"/>
    <mergeCell ref="A4:A5"/>
    <mergeCell ref="B4:B5"/>
    <mergeCell ref="C4:C5"/>
    <mergeCell ref="D4:D5"/>
    <mergeCell ref="E4:E5"/>
    <mergeCell ref="F4:F5"/>
    <mergeCell ref="Q7:Q13"/>
    <mergeCell ref="R7:R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39"/>
  <sheetViews>
    <sheetView topLeftCell="A19" zoomScale="80" zoomScaleNormal="80" workbookViewId="0">
      <selection activeCell="E26" sqref="E26:E27"/>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36.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1808</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s="3" customFormat="1" ht="42" customHeight="1" x14ac:dyDescent="0.25">
      <c r="A7" s="265">
        <v>1</v>
      </c>
      <c r="B7" s="265" t="s">
        <v>92</v>
      </c>
      <c r="C7" s="265">
        <v>1</v>
      </c>
      <c r="D7" s="265">
        <v>6</v>
      </c>
      <c r="E7" s="266" t="s">
        <v>352</v>
      </c>
      <c r="F7" s="266" t="s">
        <v>353</v>
      </c>
      <c r="G7" s="266" t="s">
        <v>158</v>
      </c>
      <c r="H7" s="72" t="s">
        <v>83</v>
      </c>
      <c r="I7" s="8">
        <v>1</v>
      </c>
      <c r="J7" s="266" t="s">
        <v>354</v>
      </c>
      <c r="K7" s="265" t="s">
        <v>75</v>
      </c>
      <c r="L7" s="267"/>
      <c r="M7" s="256">
        <v>21343.18</v>
      </c>
      <c r="N7" s="267"/>
      <c r="O7" s="267">
        <v>19344.259999999998</v>
      </c>
      <c r="P7" s="267"/>
      <c r="Q7" s="266" t="s">
        <v>355</v>
      </c>
      <c r="R7" s="266" t="s">
        <v>356</v>
      </c>
      <c r="S7" s="27"/>
    </row>
    <row r="8" spans="1:19" s="3" customFormat="1" ht="79.5" customHeight="1" x14ac:dyDescent="0.25">
      <c r="A8" s="265"/>
      <c r="B8" s="265"/>
      <c r="C8" s="265"/>
      <c r="D8" s="265"/>
      <c r="E8" s="266"/>
      <c r="F8" s="266"/>
      <c r="G8" s="266"/>
      <c r="H8" s="72" t="s">
        <v>84</v>
      </c>
      <c r="I8" s="8">
        <v>40</v>
      </c>
      <c r="J8" s="266"/>
      <c r="K8" s="265"/>
      <c r="L8" s="267"/>
      <c r="M8" s="267"/>
      <c r="N8" s="267"/>
      <c r="O8" s="267"/>
      <c r="P8" s="267"/>
      <c r="Q8" s="266"/>
      <c r="R8" s="266"/>
      <c r="S8" s="27"/>
    </row>
    <row r="9" spans="1:19" s="3" customFormat="1" ht="69.75" customHeight="1" x14ac:dyDescent="0.25">
      <c r="A9" s="268">
        <v>2</v>
      </c>
      <c r="B9" s="265" t="s">
        <v>80</v>
      </c>
      <c r="C9" s="265">
        <v>1</v>
      </c>
      <c r="D9" s="265">
        <v>6</v>
      </c>
      <c r="E9" s="266" t="s">
        <v>1486</v>
      </c>
      <c r="F9" s="266" t="s">
        <v>357</v>
      </c>
      <c r="G9" s="266" t="s">
        <v>87</v>
      </c>
      <c r="H9" s="72" t="s">
        <v>88</v>
      </c>
      <c r="I9" s="8">
        <v>2</v>
      </c>
      <c r="J9" s="266" t="s">
        <v>1487</v>
      </c>
      <c r="K9" s="265" t="s">
        <v>75</v>
      </c>
      <c r="L9" s="267"/>
      <c r="M9" s="267">
        <v>71518</v>
      </c>
      <c r="N9" s="267"/>
      <c r="O9" s="267">
        <v>65000</v>
      </c>
      <c r="P9" s="267"/>
      <c r="Q9" s="266" t="s">
        <v>358</v>
      </c>
      <c r="R9" s="266" t="s">
        <v>359</v>
      </c>
      <c r="S9" s="27"/>
    </row>
    <row r="10" spans="1:19" s="3" customFormat="1" ht="104.25" customHeight="1" x14ac:dyDescent="0.25">
      <c r="A10" s="269"/>
      <c r="B10" s="265"/>
      <c r="C10" s="265"/>
      <c r="D10" s="265"/>
      <c r="E10" s="266"/>
      <c r="F10" s="266"/>
      <c r="G10" s="266"/>
      <c r="H10" s="72" t="s">
        <v>90</v>
      </c>
      <c r="I10" s="8">
        <v>50</v>
      </c>
      <c r="J10" s="266"/>
      <c r="K10" s="265"/>
      <c r="L10" s="267"/>
      <c r="M10" s="267"/>
      <c r="N10" s="267"/>
      <c r="O10" s="267"/>
      <c r="P10" s="267"/>
      <c r="Q10" s="266"/>
      <c r="R10" s="265"/>
      <c r="S10" s="27"/>
    </row>
    <row r="11" spans="1:19" s="3" customFormat="1" ht="57.75" customHeight="1" x14ac:dyDescent="0.25">
      <c r="A11" s="265">
        <v>3</v>
      </c>
      <c r="B11" s="265" t="s">
        <v>58</v>
      </c>
      <c r="C11" s="265">
        <v>1</v>
      </c>
      <c r="D11" s="265">
        <v>6</v>
      </c>
      <c r="E11" s="266" t="s">
        <v>360</v>
      </c>
      <c r="F11" s="266" t="s">
        <v>361</v>
      </c>
      <c r="G11" s="266" t="s">
        <v>119</v>
      </c>
      <c r="H11" s="72" t="s">
        <v>62</v>
      </c>
      <c r="I11" s="8">
        <v>4</v>
      </c>
      <c r="J11" s="266" t="s">
        <v>362</v>
      </c>
      <c r="K11" s="265" t="s">
        <v>75</v>
      </c>
      <c r="L11" s="267"/>
      <c r="M11" s="267">
        <v>14466.78</v>
      </c>
      <c r="N11" s="267"/>
      <c r="O11" s="267">
        <v>12815.2</v>
      </c>
      <c r="P11" s="267"/>
      <c r="Q11" s="266" t="s">
        <v>363</v>
      </c>
      <c r="R11" s="266" t="s">
        <v>364</v>
      </c>
      <c r="S11" s="27"/>
    </row>
    <row r="12" spans="1:19" s="3" customFormat="1" ht="93.75" customHeight="1" x14ac:dyDescent="0.25">
      <c r="A12" s="265"/>
      <c r="B12" s="265"/>
      <c r="C12" s="265"/>
      <c r="D12" s="265"/>
      <c r="E12" s="266"/>
      <c r="F12" s="266"/>
      <c r="G12" s="266"/>
      <c r="H12" s="72" t="s">
        <v>121</v>
      </c>
      <c r="I12" s="8">
        <v>60</v>
      </c>
      <c r="J12" s="266"/>
      <c r="K12" s="265"/>
      <c r="L12" s="267"/>
      <c r="M12" s="267"/>
      <c r="N12" s="267"/>
      <c r="O12" s="267"/>
      <c r="P12" s="267"/>
      <c r="Q12" s="266"/>
      <c r="R12" s="266"/>
      <c r="S12" s="27"/>
    </row>
    <row r="13" spans="1:19" s="3" customFormat="1" ht="35.25" customHeight="1" x14ac:dyDescent="0.25">
      <c r="A13" s="392">
        <v>4</v>
      </c>
      <c r="B13" s="265" t="s">
        <v>80</v>
      </c>
      <c r="C13" s="265">
        <v>1</v>
      </c>
      <c r="D13" s="265">
        <v>6</v>
      </c>
      <c r="E13" s="266" t="s">
        <v>365</v>
      </c>
      <c r="F13" s="266" t="s">
        <v>366</v>
      </c>
      <c r="G13" s="266" t="s">
        <v>1488</v>
      </c>
      <c r="H13" s="72" t="s">
        <v>62</v>
      </c>
      <c r="I13" s="8">
        <v>2</v>
      </c>
      <c r="J13" s="266" t="s">
        <v>367</v>
      </c>
      <c r="K13" s="265" t="s">
        <v>75</v>
      </c>
      <c r="L13" s="267"/>
      <c r="M13" s="256">
        <v>43666.06</v>
      </c>
      <c r="N13" s="267"/>
      <c r="O13" s="267">
        <v>39686.06</v>
      </c>
      <c r="P13" s="267"/>
      <c r="Q13" s="266" t="s">
        <v>368</v>
      </c>
      <c r="R13" s="266" t="s">
        <v>369</v>
      </c>
      <c r="S13" s="27"/>
    </row>
    <row r="14" spans="1:19" s="3" customFormat="1" ht="33" customHeight="1" x14ac:dyDescent="0.25">
      <c r="A14" s="392"/>
      <c r="B14" s="265"/>
      <c r="C14" s="265"/>
      <c r="D14" s="265"/>
      <c r="E14" s="266"/>
      <c r="F14" s="266"/>
      <c r="G14" s="266"/>
      <c r="H14" s="72" t="s">
        <v>121</v>
      </c>
      <c r="I14" s="8">
        <v>20</v>
      </c>
      <c r="J14" s="266"/>
      <c r="K14" s="265"/>
      <c r="L14" s="267"/>
      <c r="M14" s="267"/>
      <c r="N14" s="267"/>
      <c r="O14" s="267"/>
      <c r="P14" s="267"/>
      <c r="Q14" s="266"/>
      <c r="R14" s="265"/>
      <c r="S14" s="27"/>
    </row>
    <row r="15" spans="1:19" s="3" customFormat="1" ht="33" customHeight="1" x14ac:dyDescent="0.25">
      <c r="A15" s="392"/>
      <c r="B15" s="265"/>
      <c r="C15" s="265"/>
      <c r="D15" s="265"/>
      <c r="E15" s="266"/>
      <c r="F15" s="266"/>
      <c r="G15" s="266"/>
      <c r="H15" s="72" t="s">
        <v>83</v>
      </c>
      <c r="I15" s="8">
        <v>1</v>
      </c>
      <c r="J15" s="266"/>
      <c r="K15" s="265"/>
      <c r="L15" s="265"/>
      <c r="M15" s="265"/>
      <c r="N15" s="265"/>
      <c r="O15" s="265"/>
      <c r="P15" s="265"/>
      <c r="Q15" s="266"/>
      <c r="R15" s="265"/>
      <c r="S15" s="27"/>
    </row>
    <row r="16" spans="1:19" s="3" customFormat="1" ht="34.5" customHeight="1" x14ac:dyDescent="0.25">
      <c r="A16" s="392"/>
      <c r="B16" s="265"/>
      <c r="C16" s="265"/>
      <c r="D16" s="265"/>
      <c r="E16" s="266"/>
      <c r="F16" s="266"/>
      <c r="G16" s="266"/>
      <c r="H16" s="72" t="s">
        <v>84</v>
      </c>
      <c r="I16" s="8">
        <v>43</v>
      </c>
      <c r="J16" s="266"/>
      <c r="K16" s="265"/>
      <c r="L16" s="265"/>
      <c r="M16" s="265"/>
      <c r="N16" s="265"/>
      <c r="O16" s="265"/>
      <c r="P16" s="265"/>
      <c r="Q16" s="266"/>
      <c r="R16" s="265"/>
      <c r="S16" s="27"/>
    </row>
    <row r="17" spans="1:19" s="3" customFormat="1" ht="39" customHeight="1" x14ac:dyDescent="0.25">
      <c r="A17" s="265">
        <v>5</v>
      </c>
      <c r="B17" s="265" t="s">
        <v>92</v>
      </c>
      <c r="C17" s="265">
        <v>1</v>
      </c>
      <c r="D17" s="265">
        <v>6</v>
      </c>
      <c r="E17" s="266" t="s">
        <v>371</v>
      </c>
      <c r="F17" s="266" t="s">
        <v>1489</v>
      </c>
      <c r="G17" s="266" t="s">
        <v>158</v>
      </c>
      <c r="H17" s="72" t="s">
        <v>83</v>
      </c>
      <c r="I17" s="8">
        <v>1</v>
      </c>
      <c r="J17" s="266" t="s">
        <v>372</v>
      </c>
      <c r="K17" s="265" t="s">
        <v>75</v>
      </c>
      <c r="L17" s="267"/>
      <c r="M17" s="267">
        <v>19853.62</v>
      </c>
      <c r="N17" s="267"/>
      <c r="O17" s="267">
        <v>17904.259999999998</v>
      </c>
      <c r="P17" s="267"/>
      <c r="Q17" s="266" t="s">
        <v>355</v>
      </c>
      <c r="R17" s="266" t="s">
        <v>356</v>
      </c>
      <c r="S17" s="27"/>
    </row>
    <row r="18" spans="1:19" s="3" customFormat="1" ht="36" customHeight="1" x14ac:dyDescent="0.25">
      <c r="A18" s="265"/>
      <c r="B18" s="265"/>
      <c r="C18" s="265"/>
      <c r="D18" s="265"/>
      <c r="E18" s="266"/>
      <c r="F18" s="266"/>
      <c r="G18" s="266"/>
      <c r="H18" s="72" t="s">
        <v>198</v>
      </c>
      <c r="I18" s="8">
        <v>100</v>
      </c>
      <c r="J18" s="266"/>
      <c r="K18" s="265"/>
      <c r="L18" s="267"/>
      <c r="M18" s="267"/>
      <c r="N18" s="267"/>
      <c r="O18" s="267"/>
      <c r="P18" s="267"/>
      <c r="Q18" s="266"/>
      <c r="R18" s="266"/>
      <c r="S18" s="27"/>
    </row>
    <row r="19" spans="1:19" s="3" customFormat="1" ht="36" customHeight="1" x14ac:dyDescent="0.25">
      <c r="A19" s="265">
        <v>6</v>
      </c>
      <c r="B19" s="265" t="s">
        <v>58</v>
      </c>
      <c r="C19" s="265">
        <v>1</v>
      </c>
      <c r="D19" s="265">
        <v>6</v>
      </c>
      <c r="E19" s="266" t="s">
        <v>373</v>
      </c>
      <c r="F19" s="266" t="s">
        <v>1490</v>
      </c>
      <c r="G19" s="266" t="s">
        <v>119</v>
      </c>
      <c r="H19" s="72" t="s">
        <v>62</v>
      </c>
      <c r="I19" s="8">
        <v>4</v>
      </c>
      <c r="J19" s="266" t="s">
        <v>1491</v>
      </c>
      <c r="K19" s="265" t="s">
        <v>75</v>
      </c>
      <c r="L19" s="267"/>
      <c r="M19" s="267">
        <v>13889.06</v>
      </c>
      <c r="N19" s="267"/>
      <c r="O19" s="267">
        <v>12561.92</v>
      </c>
      <c r="P19" s="267"/>
      <c r="Q19" s="266" t="s">
        <v>363</v>
      </c>
      <c r="R19" s="266" t="s">
        <v>364</v>
      </c>
      <c r="S19" s="27"/>
    </row>
    <row r="20" spans="1:19" s="3" customFormat="1" ht="40.5" customHeight="1" x14ac:dyDescent="0.25">
      <c r="A20" s="265"/>
      <c r="B20" s="265"/>
      <c r="C20" s="265"/>
      <c r="D20" s="265"/>
      <c r="E20" s="266"/>
      <c r="F20" s="266"/>
      <c r="G20" s="266"/>
      <c r="H20" s="72" t="s">
        <v>121</v>
      </c>
      <c r="I20" s="8">
        <v>60</v>
      </c>
      <c r="J20" s="266"/>
      <c r="K20" s="265"/>
      <c r="L20" s="267"/>
      <c r="M20" s="267"/>
      <c r="N20" s="267"/>
      <c r="O20" s="267"/>
      <c r="P20" s="267"/>
      <c r="Q20" s="266"/>
      <c r="R20" s="266"/>
      <c r="S20" s="27"/>
    </row>
    <row r="21" spans="1:19" s="3" customFormat="1" ht="40.5" customHeight="1" x14ac:dyDescent="0.25">
      <c r="A21" s="265">
        <v>7</v>
      </c>
      <c r="B21" s="265" t="s">
        <v>76</v>
      </c>
      <c r="C21" s="265">
        <v>1</v>
      </c>
      <c r="D21" s="266">
        <v>9</v>
      </c>
      <c r="E21" s="266" t="s">
        <v>376</v>
      </c>
      <c r="F21" s="266" t="s">
        <v>377</v>
      </c>
      <c r="G21" s="266" t="s">
        <v>147</v>
      </c>
      <c r="H21" s="72" t="s">
        <v>70</v>
      </c>
      <c r="I21" s="206" t="s">
        <v>282</v>
      </c>
      <c r="J21" s="266" t="s">
        <v>1492</v>
      </c>
      <c r="K21" s="391" t="s">
        <v>75</v>
      </c>
      <c r="L21" s="256"/>
      <c r="M21" s="267">
        <v>18302</v>
      </c>
      <c r="N21" s="267"/>
      <c r="O21" s="267">
        <v>14762</v>
      </c>
      <c r="P21" s="267"/>
      <c r="Q21" s="266" t="s">
        <v>378</v>
      </c>
      <c r="R21" s="266" t="s">
        <v>379</v>
      </c>
      <c r="S21" s="27"/>
    </row>
    <row r="22" spans="1:19" s="3" customFormat="1" ht="62.25" customHeight="1" x14ac:dyDescent="0.25">
      <c r="A22" s="265"/>
      <c r="B22" s="265"/>
      <c r="C22" s="265"/>
      <c r="D22" s="266"/>
      <c r="E22" s="266"/>
      <c r="F22" s="266"/>
      <c r="G22" s="266"/>
      <c r="H22" s="72" t="s">
        <v>71</v>
      </c>
      <c r="I22" s="206" t="s">
        <v>380</v>
      </c>
      <c r="J22" s="266"/>
      <c r="K22" s="391"/>
      <c r="L22" s="256"/>
      <c r="M22" s="267"/>
      <c r="N22" s="267"/>
      <c r="O22" s="267"/>
      <c r="P22" s="267"/>
      <c r="Q22" s="266"/>
      <c r="R22" s="266"/>
      <c r="S22" s="27"/>
    </row>
    <row r="23" spans="1:19" ht="42.75" customHeight="1" x14ac:dyDescent="0.25">
      <c r="A23" s="265">
        <v>8</v>
      </c>
      <c r="B23" s="265" t="s">
        <v>92</v>
      </c>
      <c r="C23" s="265">
        <v>3</v>
      </c>
      <c r="D23" s="265">
        <v>10</v>
      </c>
      <c r="E23" s="266" t="s">
        <v>381</v>
      </c>
      <c r="F23" s="266" t="s">
        <v>1493</v>
      </c>
      <c r="G23" s="266" t="s">
        <v>382</v>
      </c>
      <c r="H23" s="8" t="s">
        <v>383</v>
      </c>
      <c r="I23" s="8">
        <v>1</v>
      </c>
      <c r="J23" s="266" t="s">
        <v>1494</v>
      </c>
      <c r="K23" s="266" t="s">
        <v>75</v>
      </c>
      <c r="L23" s="266"/>
      <c r="M23" s="256">
        <v>58464.11</v>
      </c>
      <c r="N23" s="267"/>
      <c r="O23" s="256">
        <v>52406.98</v>
      </c>
      <c r="P23" s="267"/>
      <c r="Q23" s="266" t="s">
        <v>384</v>
      </c>
      <c r="R23" s="266" t="s">
        <v>385</v>
      </c>
    </row>
    <row r="24" spans="1:19" ht="45" x14ac:dyDescent="0.25">
      <c r="A24" s="265"/>
      <c r="B24" s="265"/>
      <c r="C24" s="265"/>
      <c r="D24" s="265"/>
      <c r="E24" s="266"/>
      <c r="F24" s="266"/>
      <c r="G24" s="266"/>
      <c r="H24" s="72" t="s">
        <v>386</v>
      </c>
      <c r="I24" s="218">
        <v>7000</v>
      </c>
      <c r="J24" s="266"/>
      <c r="K24" s="266"/>
      <c r="L24" s="266"/>
      <c r="M24" s="256"/>
      <c r="N24" s="267"/>
      <c r="O24" s="256"/>
      <c r="P24" s="267"/>
      <c r="Q24" s="266"/>
      <c r="R24" s="266"/>
    </row>
    <row r="25" spans="1:19" x14ac:dyDescent="0.25">
      <c r="A25" s="265">
        <v>11</v>
      </c>
      <c r="B25" s="265"/>
      <c r="C25" s="265"/>
      <c r="D25" s="265"/>
      <c r="E25" s="266"/>
      <c r="F25" s="266"/>
      <c r="G25" s="266"/>
      <c r="H25" s="72" t="s">
        <v>387</v>
      </c>
      <c r="I25" s="218">
        <v>1</v>
      </c>
      <c r="J25" s="266"/>
      <c r="K25" s="266"/>
      <c r="L25" s="266"/>
      <c r="M25" s="256"/>
      <c r="N25" s="267"/>
      <c r="O25" s="256"/>
      <c r="P25" s="267"/>
      <c r="Q25" s="266"/>
      <c r="R25" s="266"/>
    </row>
    <row r="26" spans="1:19" ht="84.75" customHeight="1" x14ac:dyDescent="0.25">
      <c r="A26" s="268">
        <v>9</v>
      </c>
      <c r="B26" s="265" t="s">
        <v>80</v>
      </c>
      <c r="C26" s="265">
        <v>2</v>
      </c>
      <c r="D26" s="266">
        <v>12</v>
      </c>
      <c r="E26" s="266" t="s">
        <v>388</v>
      </c>
      <c r="F26" s="266" t="s">
        <v>389</v>
      </c>
      <c r="G26" s="266" t="s">
        <v>119</v>
      </c>
      <c r="H26" s="72" t="s">
        <v>62</v>
      </c>
      <c r="I26" s="206" t="s">
        <v>282</v>
      </c>
      <c r="J26" s="266" t="s">
        <v>390</v>
      </c>
      <c r="K26" s="391" t="s">
        <v>75</v>
      </c>
      <c r="L26" s="256"/>
      <c r="M26" s="267">
        <v>110934.2</v>
      </c>
      <c r="N26" s="267"/>
      <c r="O26" s="267">
        <v>100409.2</v>
      </c>
      <c r="P26" s="267"/>
      <c r="Q26" s="266" t="s">
        <v>358</v>
      </c>
      <c r="R26" s="266" t="s">
        <v>359</v>
      </c>
    </row>
    <row r="27" spans="1:19" ht="72" customHeight="1" x14ac:dyDescent="0.25">
      <c r="A27" s="269"/>
      <c r="B27" s="265"/>
      <c r="C27" s="265"/>
      <c r="D27" s="266"/>
      <c r="E27" s="266"/>
      <c r="F27" s="266"/>
      <c r="G27" s="266"/>
      <c r="H27" s="72" t="s">
        <v>121</v>
      </c>
      <c r="I27" s="206" t="s">
        <v>380</v>
      </c>
      <c r="J27" s="266"/>
      <c r="K27" s="391"/>
      <c r="L27" s="256"/>
      <c r="M27" s="267"/>
      <c r="N27" s="267"/>
      <c r="O27" s="267"/>
      <c r="P27" s="267"/>
      <c r="Q27" s="266"/>
      <c r="R27" s="266"/>
    </row>
    <row r="28" spans="1:19" ht="60.75" customHeight="1" x14ac:dyDescent="0.25">
      <c r="A28" s="265">
        <v>10</v>
      </c>
      <c r="B28" s="265" t="s">
        <v>92</v>
      </c>
      <c r="C28" s="265">
        <v>2</v>
      </c>
      <c r="D28" s="266">
        <v>12</v>
      </c>
      <c r="E28" s="266" t="s">
        <v>391</v>
      </c>
      <c r="F28" s="266" t="s">
        <v>1495</v>
      </c>
      <c r="G28" s="266" t="s">
        <v>87</v>
      </c>
      <c r="H28" s="72" t="s">
        <v>88</v>
      </c>
      <c r="I28" s="206" t="s">
        <v>282</v>
      </c>
      <c r="J28" s="266" t="s">
        <v>392</v>
      </c>
      <c r="K28" s="391" t="s">
        <v>75</v>
      </c>
      <c r="L28" s="256"/>
      <c r="M28" s="267">
        <v>63242</v>
      </c>
      <c r="N28" s="267"/>
      <c r="O28" s="267">
        <v>57441</v>
      </c>
      <c r="P28" s="267"/>
      <c r="Q28" s="266" t="s">
        <v>393</v>
      </c>
      <c r="R28" s="266" t="s">
        <v>394</v>
      </c>
    </row>
    <row r="29" spans="1:19" ht="51.75" customHeight="1" x14ac:dyDescent="0.25">
      <c r="A29" s="265"/>
      <c r="B29" s="265"/>
      <c r="C29" s="265"/>
      <c r="D29" s="266"/>
      <c r="E29" s="266"/>
      <c r="F29" s="266"/>
      <c r="G29" s="266"/>
      <c r="H29" s="72" t="s">
        <v>370</v>
      </c>
      <c r="I29" s="206" t="s">
        <v>395</v>
      </c>
      <c r="J29" s="266"/>
      <c r="K29" s="391"/>
      <c r="L29" s="256"/>
      <c r="M29" s="267"/>
      <c r="N29" s="267"/>
      <c r="O29" s="267"/>
      <c r="P29" s="267"/>
      <c r="Q29" s="266"/>
      <c r="R29" s="266"/>
    </row>
    <row r="30" spans="1:19" s="3" customFormat="1" x14ac:dyDescent="0.25">
      <c r="A30" s="28"/>
      <c r="B30" s="28"/>
      <c r="C30" s="28"/>
      <c r="D30" s="29"/>
      <c r="E30" s="29"/>
      <c r="F30" s="29"/>
      <c r="G30" s="29"/>
      <c r="H30" s="29"/>
      <c r="I30" s="30"/>
      <c r="J30" s="29"/>
      <c r="K30" s="1"/>
      <c r="L30" s="31"/>
      <c r="M30" s="32"/>
      <c r="N30" s="32"/>
      <c r="O30" s="32"/>
      <c r="P30" s="32"/>
      <c r="Q30" s="29"/>
      <c r="R30" s="29"/>
      <c r="S30" s="27"/>
    </row>
    <row r="31" spans="1:19" ht="15" customHeight="1" x14ac:dyDescent="0.25">
      <c r="K31" s="36"/>
      <c r="L31" s="37"/>
      <c r="M31" s="34"/>
      <c r="N31" s="287" t="s">
        <v>55</v>
      </c>
      <c r="O31" s="288"/>
      <c r="P31" s="1"/>
    </row>
    <row r="32" spans="1:19" x14ac:dyDescent="0.25">
      <c r="K32" s="36"/>
      <c r="L32" s="37"/>
      <c r="M32" s="35"/>
      <c r="N32" s="24" t="s">
        <v>56</v>
      </c>
      <c r="O32" s="24" t="s">
        <v>0</v>
      </c>
      <c r="P32" s="1"/>
    </row>
    <row r="33" spans="11:16" ht="15.75" customHeight="1" x14ac:dyDescent="0.25">
      <c r="K33" s="36"/>
      <c r="L33" s="36"/>
      <c r="M33" s="24" t="s">
        <v>1646</v>
      </c>
      <c r="N33" s="41">
        <v>10</v>
      </c>
      <c r="O33" s="33">
        <f>O7+O9+O11+O13+O17+O19+O21+O23+O26+O28</f>
        <v>392330.88</v>
      </c>
      <c r="P33" s="1"/>
    </row>
    <row r="39" spans="11:16" x14ac:dyDescent="0.25">
      <c r="L39" s="1" t="s">
        <v>57</v>
      </c>
    </row>
  </sheetData>
  <mergeCells count="175">
    <mergeCell ref="N31:O31"/>
    <mergeCell ref="G4:G5"/>
    <mergeCell ref="H4:I4"/>
    <mergeCell ref="J4:J5"/>
    <mergeCell ref="K4:L4"/>
    <mergeCell ref="M4:N4"/>
    <mergeCell ref="O4:P4"/>
    <mergeCell ref="G7:G8"/>
    <mergeCell ref="J7:J8"/>
    <mergeCell ref="K7:K8"/>
    <mergeCell ref="L7:L8"/>
    <mergeCell ref="M7:M8"/>
    <mergeCell ref="N7:N8"/>
    <mergeCell ref="O7:O8"/>
    <mergeCell ref="P7:P8"/>
    <mergeCell ref="L9:L10"/>
    <mergeCell ref="M9:M10"/>
    <mergeCell ref="N9:N10"/>
    <mergeCell ref="O9:O10"/>
    <mergeCell ref="P9:P10"/>
    <mergeCell ref="G9:G10"/>
    <mergeCell ref="J9:J10"/>
    <mergeCell ref="K9:K10"/>
    <mergeCell ref="N17:N18"/>
    <mergeCell ref="Q9:Q10"/>
    <mergeCell ref="R9:R10"/>
    <mergeCell ref="F4:F5"/>
    <mergeCell ref="A7:A8"/>
    <mergeCell ref="B7:B8"/>
    <mergeCell ref="C7:C8"/>
    <mergeCell ref="D7:D8"/>
    <mergeCell ref="E7:E8"/>
    <mergeCell ref="F7:F8"/>
    <mergeCell ref="A4:A5"/>
    <mergeCell ref="B4:B5"/>
    <mergeCell ref="C4:C5"/>
    <mergeCell ref="D4:D5"/>
    <mergeCell ref="E4:E5"/>
    <mergeCell ref="Q4:Q5"/>
    <mergeCell ref="R4:R5"/>
    <mergeCell ref="Q7:Q8"/>
    <mergeCell ref="R7:R8"/>
    <mergeCell ref="A9:A10"/>
    <mergeCell ref="B9:B10"/>
    <mergeCell ref="C9:C10"/>
    <mergeCell ref="D9:D10"/>
    <mergeCell ref="E9:E10"/>
    <mergeCell ref="F9:F10"/>
    <mergeCell ref="A11:A12"/>
    <mergeCell ref="B11:B12"/>
    <mergeCell ref="C11:C12"/>
    <mergeCell ref="D11:D12"/>
    <mergeCell ref="E11:E12"/>
    <mergeCell ref="F11:F12"/>
    <mergeCell ref="G11:G12"/>
    <mergeCell ref="J11:J12"/>
    <mergeCell ref="K11:K12"/>
    <mergeCell ref="L11:L12"/>
    <mergeCell ref="M11:M12"/>
    <mergeCell ref="N11:N12"/>
    <mergeCell ref="O13:O16"/>
    <mergeCell ref="P13:P16"/>
    <mergeCell ref="Q13:Q16"/>
    <mergeCell ref="R13:R16"/>
    <mergeCell ref="O11:O12"/>
    <mergeCell ref="P11:P12"/>
    <mergeCell ref="Q11:Q12"/>
    <mergeCell ref="R11:R12"/>
    <mergeCell ref="L13:L16"/>
    <mergeCell ref="M13:M16"/>
    <mergeCell ref="N13:N16"/>
    <mergeCell ref="A13:A16"/>
    <mergeCell ref="B13:B16"/>
    <mergeCell ref="C13:C16"/>
    <mergeCell ref="D13:D16"/>
    <mergeCell ref="E13:E16"/>
    <mergeCell ref="F13:F16"/>
    <mergeCell ref="G13:G16"/>
    <mergeCell ref="J13:J16"/>
    <mergeCell ref="K13:K16"/>
    <mergeCell ref="K17:K18"/>
    <mergeCell ref="L17:L18"/>
    <mergeCell ref="G21:G22"/>
    <mergeCell ref="J21:J22"/>
    <mergeCell ref="K21:K22"/>
    <mergeCell ref="L21:L22"/>
    <mergeCell ref="M21:M22"/>
    <mergeCell ref="N21:N22"/>
    <mergeCell ref="A17:A18"/>
    <mergeCell ref="B17:B18"/>
    <mergeCell ref="C17:C18"/>
    <mergeCell ref="D17:D18"/>
    <mergeCell ref="E17:E18"/>
    <mergeCell ref="R19:R20"/>
    <mergeCell ref="R17:R18"/>
    <mergeCell ref="A19:A20"/>
    <mergeCell ref="B19:B20"/>
    <mergeCell ref="C19:C20"/>
    <mergeCell ref="D19:D20"/>
    <mergeCell ref="E19:E20"/>
    <mergeCell ref="F19:F20"/>
    <mergeCell ref="G19:G20"/>
    <mergeCell ref="J19:J20"/>
    <mergeCell ref="K19:K20"/>
    <mergeCell ref="L19:L20"/>
    <mergeCell ref="M19:M20"/>
    <mergeCell ref="N19:N20"/>
    <mergeCell ref="O19:O20"/>
    <mergeCell ref="P19:P20"/>
    <mergeCell ref="Q19:Q20"/>
    <mergeCell ref="M17:M18"/>
    <mergeCell ref="O17:O18"/>
    <mergeCell ref="P17:P18"/>
    <mergeCell ref="Q17:Q18"/>
    <mergeCell ref="F17:F18"/>
    <mergeCell ref="G17:G18"/>
    <mergeCell ref="J17:J18"/>
    <mergeCell ref="Q23:Q25"/>
    <mergeCell ref="R23:R25"/>
    <mergeCell ref="O21:O22"/>
    <mergeCell ref="P21:P22"/>
    <mergeCell ref="Q21:Q22"/>
    <mergeCell ref="R21:R22"/>
    <mergeCell ref="A23:A25"/>
    <mergeCell ref="B23:B25"/>
    <mergeCell ref="C23:C25"/>
    <mergeCell ref="D23:D25"/>
    <mergeCell ref="E23:E25"/>
    <mergeCell ref="F23:F25"/>
    <mergeCell ref="G23:G25"/>
    <mergeCell ref="J23:J25"/>
    <mergeCell ref="K23:K25"/>
    <mergeCell ref="L23:L25"/>
    <mergeCell ref="M23:M25"/>
    <mergeCell ref="N23:N25"/>
    <mergeCell ref="A21:A22"/>
    <mergeCell ref="B21:B22"/>
    <mergeCell ref="C21:C22"/>
    <mergeCell ref="D21:D22"/>
    <mergeCell ref="E21:E22"/>
    <mergeCell ref="F21:F22"/>
    <mergeCell ref="G26:G27"/>
    <mergeCell ref="J26:J27"/>
    <mergeCell ref="K26:K27"/>
    <mergeCell ref="L26:L27"/>
    <mergeCell ref="M26:M27"/>
    <mergeCell ref="N26:N27"/>
    <mergeCell ref="O26:O27"/>
    <mergeCell ref="P26:P27"/>
    <mergeCell ref="O23:O25"/>
    <mergeCell ref="P23:P25"/>
    <mergeCell ref="P28:P29"/>
    <mergeCell ref="Q28:Q29"/>
    <mergeCell ref="R28:R29"/>
    <mergeCell ref="Q26:Q27"/>
    <mergeCell ref="R26:R27"/>
    <mergeCell ref="A28:A29"/>
    <mergeCell ref="B28:B29"/>
    <mergeCell ref="C28:C29"/>
    <mergeCell ref="D28:D29"/>
    <mergeCell ref="E28:E29"/>
    <mergeCell ref="F28:F29"/>
    <mergeCell ref="G28:G29"/>
    <mergeCell ref="J28:J29"/>
    <mergeCell ref="K28:K29"/>
    <mergeCell ref="L28:L29"/>
    <mergeCell ref="M28:M29"/>
    <mergeCell ref="N28:N29"/>
    <mergeCell ref="O28:O29"/>
    <mergeCell ref="A26:A27"/>
    <mergeCell ref="B26:B27"/>
    <mergeCell ref="C26:C27"/>
    <mergeCell ref="D26:D27"/>
    <mergeCell ref="E26:E27"/>
    <mergeCell ref="F26:F2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65"/>
  <sheetViews>
    <sheetView topLeftCell="A53" zoomScale="70" zoomScaleNormal="70" workbookViewId="0">
      <selection activeCell="K69" sqref="K69"/>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1809</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s="58" customFormat="1" ht="63.75" customHeight="1" x14ac:dyDescent="0.2">
      <c r="A7" s="408">
        <v>1</v>
      </c>
      <c r="B7" s="414" t="s">
        <v>92</v>
      </c>
      <c r="C7" s="414">
        <v>5</v>
      </c>
      <c r="D7" s="404">
        <v>4</v>
      </c>
      <c r="E7" s="404" t="s">
        <v>397</v>
      </c>
      <c r="F7" s="404" t="s">
        <v>398</v>
      </c>
      <c r="G7" s="404" t="s">
        <v>87</v>
      </c>
      <c r="H7" s="55" t="s">
        <v>374</v>
      </c>
      <c r="I7" s="56" t="s">
        <v>282</v>
      </c>
      <c r="J7" s="404" t="s">
        <v>399</v>
      </c>
      <c r="K7" s="404" t="s">
        <v>79</v>
      </c>
      <c r="L7" s="415"/>
      <c r="M7" s="417">
        <v>74480</v>
      </c>
      <c r="N7" s="419"/>
      <c r="O7" s="419">
        <v>66662</v>
      </c>
      <c r="P7" s="419"/>
      <c r="Q7" s="405" t="s">
        <v>400</v>
      </c>
      <c r="R7" s="404" t="s">
        <v>401</v>
      </c>
      <c r="S7" s="57"/>
    </row>
    <row r="8" spans="1:19" s="58" customFormat="1" ht="107.25" customHeight="1" x14ac:dyDescent="0.2">
      <c r="A8" s="394"/>
      <c r="B8" s="414"/>
      <c r="C8" s="414"/>
      <c r="D8" s="405"/>
      <c r="E8" s="405"/>
      <c r="F8" s="404"/>
      <c r="G8" s="404"/>
      <c r="H8" s="55" t="s">
        <v>402</v>
      </c>
      <c r="I8" s="56" t="s">
        <v>403</v>
      </c>
      <c r="J8" s="404"/>
      <c r="K8" s="405"/>
      <c r="L8" s="416"/>
      <c r="M8" s="418"/>
      <c r="N8" s="420"/>
      <c r="O8" s="420"/>
      <c r="P8" s="420"/>
      <c r="Q8" s="405"/>
      <c r="R8" s="404"/>
      <c r="S8" s="57"/>
    </row>
    <row r="9" spans="1:19" s="58" customFormat="1" ht="67.5" customHeight="1" x14ac:dyDescent="0.2">
      <c r="A9" s="393">
        <v>2</v>
      </c>
      <c r="B9" s="393" t="s">
        <v>58</v>
      </c>
      <c r="C9" s="393">
        <v>1</v>
      </c>
      <c r="D9" s="395">
        <v>6</v>
      </c>
      <c r="E9" s="395" t="s">
        <v>404</v>
      </c>
      <c r="F9" s="395" t="s">
        <v>405</v>
      </c>
      <c r="G9" s="395" t="s">
        <v>406</v>
      </c>
      <c r="H9" s="59" t="s">
        <v>218</v>
      </c>
      <c r="I9" s="56" t="s">
        <v>407</v>
      </c>
      <c r="J9" s="395" t="s">
        <v>408</v>
      </c>
      <c r="K9" s="395" t="s">
        <v>79</v>
      </c>
      <c r="L9" s="395"/>
      <c r="M9" s="398">
        <v>35809.300000000003</v>
      </c>
      <c r="N9" s="393"/>
      <c r="O9" s="401">
        <v>28805.3</v>
      </c>
      <c r="P9" s="393"/>
      <c r="Q9" s="395" t="s">
        <v>409</v>
      </c>
      <c r="R9" s="402" t="s">
        <v>410</v>
      </c>
      <c r="S9" s="57"/>
    </row>
    <row r="10" spans="1:19" s="58" customFormat="1" ht="76.5" customHeight="1" x14ac:dyDescent="0.2">
      <c r="A10" s="394"/>
      <c r="B10" s="394"/>
      <c r="C10" s="394"/>
      <c r="D10" s="396"/>
      <c r="E10" s="396"/>
      <c r="F10" s="396"/>
      <c r="G10" s="396"/>
      <c r="H10" s="59" t="s">
        <v>121</v>
      </c>
      <c r="I10" s="56" t="s">
        <v>411</v>
      </c>
      <c r="J10" s="396"/>
      <c r="K10" s="396"/>
      <c r="L10" s="396"/>
      <c r="M10" s="396"/>
      <c r="N10" s="394"/>
      <c r="O10" s="394"/>
      <c r="P10" s="394"/>
      <c r="Q10" s="396"/>
      <c r="R10" s="396"/>
      <c r="S10" s="57"/>
    </row>
    <row r="11" spans="1:19" s="58" customFormat="1" ht="59.25" customHeight="1" x14ac:dyDescent="0.2">
      <c r="A11" s="408">
        <v>3</v>
      </c>
      <c r="B11" s="408" t="s">
        <v>58</v>
      </c>
      <c r="C11" s="408">
        <v>1</v>
      </c>
      <c r="D11" s="408">
        <v>6</v>
      </c>
      <c r="E11" s="402" t="s">
        <v>413</v>
      </c>
      <c r="F11" s="402" t="s">
        <v>414</v>
      </c>
      <c r="G11" s="408" t="s">
        <v>87</v>
      </c>
      <c r="H11" s="59" t="s">
        <v>374</v>
      </c>
      <c r="I11" s="60">
        <v>1</v>
      </c>
      <c r="J11" s="402" t="s">
        <v>415</v>
      </c>
      <c r="K11" s="408" t="s">
        <v>79</v>
      </c>
      <c r="L11" s="410"/>
      <c r="M11" s="412">
        <v>30666.18</v>
      </c>
      <c r="N11" s="410"/>
      <c r="O11" s="412">
        <v>26027.69</v>
      </c>
      <c r="P11" s="410"/>
      <c r="Q11" s="402" t="s">
        <v>416</v>
      </c>
      <c r="R11" s="402" t="s">
        <v>417</v>
      </c>
      <c r="S11" s="57"/>
    </row>
    <row r="12" spans="1:19" s="58" customFormat="1" ht="92.25" customHeight="1" x14ac:dyDescent="0.2">
      <c r="A12" s="394"/>
      <c r="B12" s="409"/>
      <c r="C12" s="409"/>
      <c r="D12" s="409"/>
      <c r="E12" s="394"/>
      <c r="F12" s="396"/>
      <c r="G12" s="394"/>
      <c r="H12" s="59" t="s">
        <v>402</v>
      </c>
      <c r="I12" s="60">
        <v>45</v>
      </c>
      <c r="J12" s="396"/>
      <c r="K12" s="409"/>
      <c r="L12" s="411"/>
      <c r="M12" s="409"/>
      <c r="N12" s="411"/>
      <c r="O12" s="413"/>
      <c r="P12" s="411"/>
      <c r="Q12" s="409"/>
      <c r="R12" s="396"/>
      <c r="S12" s="57"/>
    </row>
    <row r="13" spans="1:19" s="58" customFormat="1" ht="47.25" customHeight="1" x14ac:dyDescent="0.2">
      <c r="A13" s="393">
        <v>4</v>
      </c>
      <c r="B13" s="393" t="s">
        <v>92</v>
      </c>
      <c r="C13" s="393">
        <v>1</v>
      </c>
      <c r="D13" s="395">
        <v>6</v>
      </c>
      <c r="E13" s="395" t="s">
        <v>418</v>
      </c>
      <c r="F13" s="395" t="s">
        <v>419</v>
      </c>
      <c r="G13" s="395" t="s">
        <v>420</v>
      </c>
      <c r="H13" s="59" t="s">
        <v>374</v>
      </c>
      <c r="I13" s="56" t="s">
        <v>282</v>
      </c>
      <c r="J13" s="395" t="s">
        <v>421</v>
      </c>
      <c r="K13" s="395" t="s">
        <v>120</v>
      </c>
      <c r="L13" s="395"/>
      <c r="M13" s="398">
        <v>33582.589999999997</v>
      </c>
      <c r="N13" s="393"/>
      <c r="O13" s="401">
        <v>33582.589999999997</v>
      </c>
      <c r="P13" s="393"/>
      <c r="Q13" s="395" t="s">
        <v>422</v>
      </c>
      <c r="R13" s="402" t="s">
        <v>423</v>
      </c>
      <c r="S13" s="57"/>
    </row>
    <row r="14" spans="1:19" s="58" customFormat="1" ht="63.75" customHeight="1" x14ac:dyDescent="0.2">
      <c r="A14" s="403"/>
      <c r="B14" s="403"/>
      <c r="C14" s="403"/>
      <c r="D14" s="397"/>
      <c r="E14" s="397"/>
      <c r="F14" s="397"/>
      <c r="G14" s="397"/>
      <c r="H14" s="59" t="s">
        <v>402</v>
      </c>
      <c r="I14" s="56" t="s">
        <v>424</v>
      </c>
      <c r="J14" s="397"/>
      <c r="K14" s="397"/>
      <c r="L14" s="397"/>
      <c r="M14" s="397"/>
      <c r="N14" s="403"/>
      <c r="O14" s="403"/>
      <c r="P14" s="403"/>
      <c r="Q14" s="397"/>
      <c r="R14" s="397"/>
      <c r="S14" s="57"/>
    </row>
    <row r="15" spans="1:19" s="58" customFormat="1" ht="63.75" customHeight="1" x14ac:dyDescent="0.2">
      <c r="A15" s="394"/>
      <c r="B15" s="394"/>
      <c r="C15" s="394"/>
      <c r="D15" s="396"/>
      <c r="E15" s="396"/>
      <c r="F15" s="396"/>
      <c r="G15" s="396"/>
      <c r="H15" s="55" t="s">
        <v>425</v>
      </c>
      <c r="I15" s="56" t="s">
        <v>426</v>
      </c>
      <c r="J15" s="396"/>
      <c r="K15" s="396"/>
      <c r="L15" s="396"/>
      <c r="M15" s="396"/>
      <c r="N15" s="394"/>
      <c r="O15" s="394"/>
      <c r="P15" s="394"/>
      <c r="Q15" s="396"/>
      <c r="R15" s="396"/>
      <c r="S15" s="57"/>
    </row>
    <row r="16" spans="1:19" s="58" customFormat="1" ht="27.75" customHeight="1" x14ac:dyDescent="0.2">
      <c r="A16" s="393">
        <v>5</v>
      </c>
      <c r="B16" s="393" t="s">
        <v>92</v>
      </c>
      <c r="C16" s="393">
        <v>1</v>
      </c>
      <c r="D16" s="395">
        <v>6</v>
      </c>
      <c r="E16" s="402" t="s">
        <v>427</v>
      </c>
      <c r="F16" s="395" t="s">
        <v>428</v>
      </c>
      <c r="G16" s="395" t="s">
        <v>429</v>
      </c>
      <c r="H16" s="59" t="s">
        <v>218</v>
      </c>
      <c r="I16" s="56" t="s">
        <v>430</v>
      </c>
      <c r="J16" s="395" t="s">
        <v>431</v>
      </c>
      <c r="K16" s="395" t="s">
        <v>79</v>
      </c>
      <c r="L16" s="395"/>
      <c r="M16" s="398">
        <v>32478</v>
      </c>
      <c r="N16" s="393"/>
      <c r="O16" s="401">
        <v>28958</v>
      </c>
      <c r="P16" s="393"/>
      <c r="Q16" s="395" t="s">
        <v>432</v>
      </c>
      <c r="R16" s="402" t="s">
        <v>433</v>
      </c>
      <c r="S16" s="57"/>
    </row>
    <row r="17" spans="1:19" s="58" customFormat="1" ht="32.25" customHeight="1" x14ac:dyDescent="0.2">
      <c r="A17" s="403"/>
      <c r="B17" s="403"/>
      <c r="C17" s="403"/>
      <c r="D17" s="397"/>
      <c r="E17" s="406"/>
      <c r="F17" s="397"/>
      <c r="G17" s="397"/>
      <c r="H17" s="59" t="s">
        <v>121</v>
      </c>
      <c r="I17" s="56" t="s">
        <v>434</v>
      </c>
      <c r="J17" s="397"/>
      <c r="K17" s="397"/>
      <c r="L17" s="397"/>
      <c r="M17" s="397"/>
      <c r="N17" s="403"/>
      <c r="O17" s="403"/>
      <c r="P17" s="403"/>
      <c r="Q17" s="397"/>
      <c r="R17" s="397"/>
      <c r="S17" s="57"/>
    </row>
    <row r="18" spans="1:19" s="58" customFormat="1" ht="22.5" customHeight="1" x14ac:dyDescent="0.2">
      <c r="A18" s="403"/>
      <c r="B18" s="403"/>
      <c r="C18" s="403"/>
      <c r="D18" s="397"/>
      <c r="E18" s="406"/>
      <c r="F18" s="397"/>
      <c r="G18" s="397"/>
      <c r="H18" s="55" t="s">
        <v>412</v>
      </c>
      <c r="I18" s="56" t="s">
        <v>282</v>
      </c>
      <c r="J18" s="397"/>
      <c r="K18" s="397"/>
      <c r="L18" s="397"/>
      <c r="M18" s="397"/>
      <c r="N18" s="403"/>
      <c r="O18" s="403"/>
      <c r="P18" s="403"/>
      <c r="Q18" s="397"/>
      <c r="R18" s="397"/>
      <c r="S18" s="57"/>
    </row>
    <row r="19" spans="1:19" s="58" customFormat="1" ht="33" customHeight="1" x14ac:dyDescent="0.2">
      <c r="A19" s="403"/>
      <c r="B19" s="403"/>
      <c r="C19" s="403"/>
      <c r="D19" s="397"/>
      <c r="E19" s="406"/>
      <c r="F19" s="397"/>
      <c r="G19" s="397"/>
      <c r="H19" s="55" t="s">
        <v>71</v>
      </c>
      <c r="I19" s="56" t="s">
        <v>435</v>
      </c>
      <c r="J19" s="397"/>
      <c r="K19" s="397"/>
      <c r="L19" s="397"/>
      <c r="M19" s="397"/>
      <c r="N19" s="403"/>
      <c r="O19" s="403"/>
      <c r="P19" s="403"/>
      <c r="Q19" s="397"/>
      <c r="R19" s="397"/>
      <c r="S19" s="57"/>
    </row>
    <row r="20" spans="1:19" s="58" customFormat="1" ht="30.75" customHeight="1" x14ac:dyDescent="0.2">
      <c r="A20" s="403"/>
      <c r="B20" s="403"/>
      <c r="C20" s="403"/>
      <c r="D20" s="397"/>
      <c r="E20" s="406"/>
      <c r="F20" s="397"/>
      <c r="G20" s="397"/>
      <c r="H20" s="55" t="s">
        <v>436</v>
      </c>
      <c r="I20" s="56" t="s">
        <v>282</v>
      </c>
      <c r="J20" s="397"/>
      <c r="K20" s="397"/>
      <c r="L20" s="397"/>
      <c r="M20" s="397"/>
      <c r="N20" s="403"/>
      <c r="O20" s="403"/>
      <c r="P20" s="403"/>
      <c r="Q20" s="397"/>
      <c r="R20" s="397"/>
      <c r="S20" s="57"/>
    </row>
    <row r="21" spans="1:19" s="58" customFormat="1" ht="28.5" customHeight="1" x14ac:dyDescent="0.2">
      <c r="A21" s="394"/>
      <c r="B21" s="394"/>
      <c r="C21" s="394"/>
      <c r="D21" s="396"/>
      <c r="E21" s="407"/>
      <c r="F21" s="396"/>
      <c r="G21" s="396"/>
      <c r="H21" s="55" t="s">
        <v>198</v>
      </c>
      <c r="I21" s="56" t="s">
        <v>437</v>
      </c>
      <c r="J21" s="396"/>
      <c r="K21" s="396"/>
      <c r="L21" s="396"/>
      <c r="M21" s="396"/>
      <c r="N21" s="394"/>
      <c r="O21" s="394"/>
      <c r="P21" s="394"/>
      <c r="Q21" s="396"/>
      <c r="R21" s="396"/>
      <c r="S21" s="57"/>
    </row>
    <row r="22" spans="1:19" s="58" customFormat="1" ht="63.75" customHeight="1" x14ac:dyDescent="0.2">
      <c r="A22" s="61">
        <v>6</v>
      </c>
      <c r="B22" s="62" t="s">
        <v>80</v>
      </c>
      <c r="C22" s="62">
        <v>1</v>
      </c>
      <c r="D22" s="63">
        <v>6</v>
      </c>
      <c r="E22" s="55" t="s">
        <v>438</v>
      </c>
      <c r="F22" s="63" t="s">
        <v>439</v>
      </c>
      <c r="G22" s="63" t="s">
        <v>154</v>
      </c>
      <c r="H22" s="55" t="s">
        <v>425</v>
      </c>
      <c r="I22" s="56" t="s">
        <v>440</v>
      </c>
      <c r="J22" s="63" t="s">
        <v>441</v>
      </c>
      <c r="K22" s="63" t="s">
        <v>75</v>
      </c>
      <c r="L22" s="63"/>
      <c r="M22" s="64">
        <v>31734</v>
      </c>
      <c r="N22" s="62"/>
      <c r="O22" s="65">
        <v>31734</v>
      </c>
      <c r="P22" s="62"/>
      <c r="Q22" s="63" t="s">
        <v>442</v>
      </c>
      <c r="R22" s="55" t="s">
        <v>443</v>
      </c>
      <c r="S22" s="57"/>
    </row>
    <row r="23" spans="1:19" s="58" customFormat="1" ht="41.25" customHeight="1" x14ac:dyDescent="0.2">
      <c r="A23" s="393">
        <v>7</v>
      </c>
      <c r="B23" s="393" t="s">
        <v>92</v>
      </c>
      <c r="C23" s="393">
        <v>1</v>
      </c>
      <c r="D23" s="395">
        <v>6</v>
      </c>
      <c r="E23" s="395" t="s">
        <v>444</v>
      </c>
      <c r="F23" s="395" t="s">
        <v>445</v>
      </c>
      <c r="G23" s="395" t="s">
        <v>446</v>
      </c>
      <c r="H23" s="59" t="s">
        <v>206</v>
      </c>
      <c r="I23" s="56" t="s">
        <v>447</v>
      </c>
      <c r="J23" s="395" t="s">
        <v>448</v>
      </c>
      <c r="K23" s="395" t="s">
        <v>120</v>
      </c>
      <c r="L23" s="395"/>
      <c r="M23" s="398">
        <v>63468</v>
      </c>
      <c r="N23" s="393"/>
      <c r="O23" s="401">
        <v>63468</v>
      </c>
      <c r="P23" s="393"/>
      <c r="Q23" s="395" t="s">
        <v>449</v>
      </c>
      <c r="R23" s="402" t="s">
        <v>450</v>
      </c>
      <c r="S23" s="57"/>
    </row>
    <row r="24" spans="1:19" s="58" customFormat="1" ht="37.5" customHeight="1" x14ac:dyDescent="0.2">
      <c r="A24" s="403"/>
      <c r="B24" s="403"/>
      <c r="C24" s="403"/>
      <c r="D24" s="397"/>
      <c r="E24" s="397"/>
      <c r="F24" s="397"/>
      <c r="G24" s="397"/>
      <c r="H24" s="59" t="s">
        <v>212</v>
      </c>
      <c r="I24" s="56" t="s">
        <v>451</v>
      </c>
      <c r="J24" s="397"/>
      <c r="K24" s="397"/>
      <c r="L24" s="397"/>
      <c r="M24" s="397"/>
      <c r="N24" s="403"/>
      <c r="O24" s="403"/>
      <c r="P24" s="403"/>
      <c r="Q24" s="397"/>
      <c r="R24" s="397"/>
      <c r="S24" s="57"/>
    </row>
    <row r="25" spans="1:19" s="58" customFormat="1" ht="48.75" customHeight="1" x14ac:dyDescent="0.2">
      <c r="A25" s="394"/>
      <c r="B25" s="394"/>
      <c r="C25" s="394"/>
      <c r="D25" s="396"/>
      <c r="E25" s="396"/>
      <c r="F25" s="396"/>
      <c r="G25" s="396"/>
      <c r="H25" s="55" t="s">
        <v>425</v>
      </c>
      <c r="I25" s="56" t="s">
        <v>452</v>
      </c>
      <c r="J25" s="396"/>
      <c r="K25" s="396"/>
      <c r="L25" s="396"/>
      <c r="M25" s="396"/>
      <c r="N25" s="394"/>
      <c r="O25" s="394"/>
      <c r="P25" s="394"/>
      <c r="Q25" s="396"/>
      <c r="R25" s="396"/>
      <c r="S25" s="57"/>
    </row>
    <row r="26" spans="1:19" s="58" customFormat="1" ht="71.25" customHeight="1" x14ac:dyDescent="0.2">
      <c r="A26" s="393">
        <v>8</v>
      </c>
      <c r="B26" s="393" t="s">
        <v>92</v>
      </c>
      <c r="C26" s="393">
        <v>1</v>
      </c>
      <c r="D26" s="395">
        <v>6</v>
      </c>
      <c r="E26" s="395" t="s">
        <v>453</v>
      </c>
      <c r="F26" s="395" t="s">
        <v>454</v>
      </c>
      <c r="G26" s="395" t="s">
        <v>455</v>
      </c>
      <c r="H26" s="59" t="s">
        <v>374</v>
      </c>
      <c r="I26" s="56" t="s">
        <v>282</v>
      </c>
      <c r="J26" s="395" t="s">
        <v>456</v>
      </c>
      <c r="K26" s="395" t="s">
        <v>75</v>
      </c>
      <c r="L26" s="395"/>
      <c r="M26" s="398">
        <v>68016.7</v>
      </c>
      <c r="N26" s="393"/>
      <c r="O26" s="401">
        <v>60057.1</v>
      </c>
      <c r="P26" s="393"/>
      <c r="Q26" s="395" t="s">
        <v>457</v>
      </c>
      <c r="R26" s="402" t="s">
        <v>458</v>
      </c>
      <c r="S26" s="57"/>
    </row>
    <row r="27" spans="1:19" s="58" customFormat="1" ht="213.75" customHeight="1" x14ac:dyDescent="0.2">
      <c r="A27" s="403"/>
      <c r="B27" s="403"/>
      <c r="C27" s="403"/>
      <c r="D27" s="397"/>
      <c r="E27" s="397"/>
      <c r="F27" s="397"/>
      <c r="G27" s="397"/>
      <c r="H27" s="59" t="s">
        <v>402</v>
      </c>
      <c r="I27" s="56" t="s">
        <v>437</v>
      </c>
      <c r="J27" s="397"/>
      <c r="K27" s="397"/>
      <c r="L27" s="397"/>
      <c r="M27" s="397"/>
      <c r="N27" s="403"/>
      <c r="O27" s="403"/>
      <c r="P27" s="403"/>
      <c r="Q27" s="397"/>
      <c r="R27" s="397"/>
      <c r="S27" s="57"/>
    </row>
    <row r="28" spans="1:19" s="58" customFormat="1" ht="40.5" customHeight="1" x14ac:dyDescent="0.2">
      <c r="A28" s="393">
        <v>9</v>
      </c>
      <c r="B28" s="393" t="s">
        <v>58</v>
      </c>
      <c r="C28" s="393">
        <v>1</v>
      </c>
      <c r="D28" s="395">
        <v>9</v>
      </c>
      <c r="E28" s="402" t="s">
        <v>459</v>
      </c>
      <c r="F28" s="395" t="s">
        <v>460</v>
      </c>
      <c r="G28" s="395" t="s">
        <v>87</v>
      </c>
      <c r="H28" s="59" t="s">
        <v>374</v>
      </c>
      <c r="I28" s="56" t="s">
        <v>282</v>
      </c>
      <c r="J28" s="395" t="s">
        <v>461</v>
      </c>
      <c r="K28" s="395" t="s">
        <v>120</v>
      </c>
      <c r="L28" s="395"/>
      <c r="M28" s="398">
        <v>34432.559999999998</v>
      </c>
      <c r="N28" s="395"/>
      <c r="O28" s="398">
        <v>31071</v>
      </c>
      <c r="P28" s="395"/>
      <c r="Q28" s="395" t="s">
        <v>409</v>
      </c>
      <c r="R28" s="395" t="s">
        <v>410</v>
      </c>
      <c r="S28" s="57"/>
    </row>
    <row r="29" spans="1:19" s="58" customFormat="1" ht="66" customHeight="1" x14ac:dyDescent="0.2">
      <c r="A29" s="394"/>
      <c r="B29" s="394"/>
      <c r="C29" s="394"/>
      <c r="D29" s="396"/>
      <c r="E29" s="396"/>
      <c r="F29" s="396"/>
      <c r="G29" s="396"/>
      <c r="H29" s="59" t="s">
        <v>402</v>
      </c>
      <c r="I29" s="56" t="s">
        <v>435</v>
      </c>
      <c r="J29" s="396"/>
      <c r="K29" s="396"/>
      <c r="L29" s="396"/>
      <c r="M29" s="400"/>
      <c r="N29" s="396"/>
      <c r="O29" s="400"/>
      <c r="P29" s="396"/>
      <c r="Q29" s="396"/>
      <c r="R29" s="396"/>
      <c r="S29" s="57"/>
    </row>
    <row r="30" spans="1:19" s="58" customFormat="1" ht="30" customHeight="1" x14ac:dyDescent="0.2">
      <c r="A30" s="393">
        <v>10</v>
      </c>
      <c r="B30" s="393" t="s">
        <v>58</v>
      </c>
      <c r="C30" s="393">
        <v>1</v>
      </c>
      <c r="D30" s="395">
        <v>9</v>
      </c>
      <c r="E30" s="402" t="s">
        <v>462</v>
      </c>
      <c r="F30" s="395" t="s">
        <v>463</v>
      </c>
      <c r="G30" s="395" t="s">
        <v>464</v>
      </c>
      <c r="H30" s="59" t="s">
        <v>206</v>
      </c>
      <c r="I30" s="56" t="s">
        <v>447</v>
      </c>
      <c r="J30" s="395" t="s">
        <v>465</v>
      </c>
      <c r="K30" s="395" t="s">
        <v>79</v>
      </c>
      <c r="L30" s="395"/>
      <c r="M30" s="398">
        <v>73391.7</v>
      </c>
      <c r="N30" s="393"/>
      <c r="O30" s="401">
        <v>62345.27</v>
      </c>
      <c r="P30" s="393"/>
      <c r="Q30" s="395" t="s">
        <v>466</v>
      </c>
      <c r="R30" s="402" t="s">
        <v>467</v>
      </c>
      <c r="S30" s="57"/>
    </row>
    <row r="31" spans="1:19" s="58" customFormat="1" ht="34.5" customHeight="1" x14ac:dyDescent="0.2">
      <c r="A31" s="403"/>
      <c r="B31" s="403"/>
      <c r="C31" s="403"/>
      <c r="D31" s="397"/>
      <c r="E31" s="397"/>
      <c r="F31" s="397"/>
      <c r="G31" s="397"/>
      <c r="H31" s="59" t="s">
        <v>212</v>
      </c>
      <c r="I31" s="56" t="s">
        <v>468</v>
      </c>
      <c r="J31" s="397"/>
      <c r="K31" s="397"/>
      <c r="L31" s="397"/>
      <c r="M31" s="397"/>
      <c r="N31" s="403"/>
      <c r="O31" s="403"/>
      <c r="P31" s="403"/>
      <c r="Q31" s="397"/>
      <c r="R31" s="397"/>
      <c r="S31" s="57"/>
    </row>
    <row r="32" spans="1:19" s="58" customFormat="1" ht="30" customHeight="1" x14ac:dyDescent="0.2">
      <c r="A32" s="403"/>
      <c r="B32" s="403"/>
      <c r="C32" s="403"/>
      <c r="D32" s="397"/>
      <c r="E32" s="397"/>
      <c r="F32" s="397"/>
      <c r="G32" s="397"/>
      <c r="H32" s="59" t="s">
        <v>374</v>
      </c>
      <c r="I32" s="56" t="s">
        <v>447</v>
      </c>
      <c r="J32" s="397"/>
      <c r="K32" s="397"/>
      <c r="L32" s="397"/>
      <c r="M32" s="397"/>
      <c r="N32" s="403"/>
      <c r="O32" s="403"/>
      <c r="P32" s="403"/>
      <c r="Q32" s="397"/>
      <c r="R32" s="397"/>
      <c r="S32" s="57"/>
    </row>
    <row r="33" spans="1:19" s="58" customFormat="1" ht="51" customHeight="1" x14ac:dyDescent="0.2">
      <c r="A33" s="403"/>
      <c r="B33" s="403"/>
      <c r="C33" s="403"/>
      <c r="D33" s="397"/>
      <c r="E33" s="397"/>
      <c r="F33" s="397"/>
      <c r="G33" s="397"/>
      <c r="H33" s="59" t="s">
        <v>402</v>
      </c>
      <c r="I33" s="56" t="s">
        <v>468</v>
      </c>
      <c r="J33" s="397"/>
      <c r="K33" s="397"/>
      <c r="L33" s="397"/>
      <c r="M33" s="397"/>
      <c r="N33" s="403"/>
      <c r="O33" s="403"/>
      <c r="P33" s="403"/>
      <c r="Q33" s="397"/>
      <c r="R33" s="397"/>
      <c r="S33" s="57"/>
    </row>
    <row r="34" spans="1:19" s="58" customFormat="1" ht="75" customHeight="1" x14ac:dyDescent="0.2">
      <c r="A34" s="394"/>
      <c r="B34" s="394"/>
      <c r="C34" s="394"/>
      <c r="D34" s="396"/>
      <c r="E34" s="396"/>
      <c r="F34" s="396"/>
      <c r="G34" s="396"/>
      <c r="H34" s="59" t="s">
        <v>425</v>
      </c>
      <c r="I34" s="66" t="s">
        <v>282</v>
      </c>
      <c r="J34" s="396"/>
      <c r="K34" s="396"/>
      <c r="L34" s="396"/>
      <c r="M34" s="396"/>
      <c r="N34" s="394"/>
      <c r="O34" s="394"/>
      <c r="P34" s="394"/>
      <c r="Q34" s="396"/>
      <c r="R34" s="396"/>
      <c r="S34" s="57"/>
    </row>
    <row r="35" spans="1:19" s="58" customFormat="1" ht="86.25" customHeight="1" x14ac:dyDescent="0.2">
      <c r="A35" s="393">
        <v>11</v>
      </c>
      <c r="B35" s="393" t="s">
        <v>76</v>
      </c>
      <c r="C35" s="393">
        <v>2.2999999999999998</v>
      </c>
      <c r="D35" s="395">
        <v>10</v>
      </c>
      <c r="E35" s="395" t="s">
        <v>472</v>
      </c>
      <c r="F35" s="395" t="s">
        <v>473</v>
      </c>
      <c r="G35" s="395" t="s">
        <v>474</v>
      </c>
      <c r="H35" s="59" t="s">
        <v>469</v>
      </c>
      <c r="I35" s="56" t="s">
        <v>282</v>
      </c>
      <c r="J35" s="395" t="s">
        <v>475</v>
      </c>
      <c r="K35" s="395" t="s">
        <v>79</v>
      </c>
      <c r="L35" s="395"/>
      <c r="M35" s="398">
        <v>105311.3</v>
      </c>
      <c r="N35" s="393"/>
      <c r="O35" s="401">
        <v>62437.2</v>
      </c>
      <c r="P35" s="393"/>
      <c r="Q35" s="395" t="s">
        <v>476</v>
      </c>
      <c r="R35" s="402" t="s">
        <v>477</v>
      </c>
      <c r="S35" s="57"/>
    </row>
    <row r="36" spans="1:19" s="58" customFormat="1" ht="36" customHeight="1" x14ac:dyDescent="0.2">
      <c r="A36" s="403"/>
      <c r="B36" s="403"/>
      <c r="C36" s="403"/>
      <c r="D36" s="397"/>
      <c r="E36" s="397"/>
      <c r="F36" s="397"/>
      <c r="G36" s="397"/>
      <c r="H36" s="67" t="s">
        <v>478</v>
      </c>
      <c r="I36" s="56" t="s">
        <v>479</v>
      </c>
      <c r="J36" s="397"/>
      <c r="K36" s="397"/>
      <c r="L36" s="397"/>
      <c r="M36" s="397"/>
      <c r="N36" s="403"/>
      <c r="O36" s="403"/>
      <c r="P36" s="403"/>
      <c r="Q36" s="397"/>
      <c r="R36" s="397"/>
      <c r="S36" s="57"/>
    </row>
    <row r="37" spans="1:19" s="58" customFormat="1" ht="33.75" customHeight="1" x14ac:dyDescent="0.2">
      <c r="A37" s="403"/>
      <c r="B37" s="403"/>
      <c r="C37" s="403"/>
      <c r="D37" s="397"/>
      <c r="E37" s="397"/>
      <c r="F37" s="397"/>
      <c r="G37" s="397"/>
      <c r="H37" s="67" t="s">
        <v>480</v>
      </c>
      <c r="I37" s="56" t="s">
        <v>481</v>
      </c>
      <c r="J37" s="397"/>
      <c r="K37" s="397"/>
      <c r="L37" s="397"/>
      <c r="M37" s="397"/>
      <c r="N37" s="403"/>
      <c r="O37" s="403"/>
      <c r="P37" s="403"/>
      <c r="Q37" s="397"/>
      <c r="R37" s="397"/>
      <c r="S37" s="57"/>
    </row>
    <row r="38" spans="1:19" s="58" customFormat="1" ht="31.5" customHeight="1" x14ac:dyDescent="0.2">
      <c r="A38" s="403"/>
      <c r="B38" s="403"/>
      <c r="C38" s="403"/>
      <c r="D38" s="397"/>
      <c r="E38" s="397"/>
      <c r="F38" s="397"/>
      <c r="G38" s="397"/>
      <c r="H38" s="67" t="s">
        <v>436</v>
      </c>
      <c r="I38" s="56" t="s">
        <v>447</v>
      </c>
      <c r="J38" s="397"/>
      <c r="K38" s="397"/>
      <c r="L38" s="397"/>
      <c r="M38" s="397"/>
      <c r="N38" s="403"/>
      <c r="O38" s="403"/>
      <c r="P38" s="403"/>
      <c r="Q38" s="397"/>
      <c r="R38" s="397"/>
      <c r="S38" s="57"/>
    </row>
    <row r="39" spans="1:19" s="58" customFormat="1" ht="65.25" customHeight="1" x14ac:dyDescent="0.2">
      <c r="A39" s="403"/>
      <c r="B39" s="403"/>
      <c r="C39" s="403"/>
      <c r="D39" s="397"/>
      <c r="E39" s="397"/>
      <c r="F39" s="397"/>
      <c r="G39" s="397"/>
      <c r="H39" s="59" t="s">
        <v>198</v>
      </c>
      <c r="I39" s="56" t="s">
        <v>396</v>
      </c>
      <c r="J39" s="397"/>
      <c r="K39" s="397"/>
      <c r="L39" s="397"/>
      <c r="M39" s="397"/>
      <c r="N39" s="403"/>
      <c r="O39" s="403"/>
      <c r="P39" s="403"/>
      <c r="Q39" s="397"/>
      <c r="R39" s="397"/>
      <c r="S39" s="57"/>
    </row>
    <row r="40" spans="1:19" s="58" customFormat="1" ht="36" customHeight="1" x14ac:dyDescent="0.2">
      <c r="A40" s="394"/>
      <c r="B40" s="394"/>
      <c r="C40" s="394"/>
      <c r="D40" s="396"/>
      <c r="E40" s="396"/>
      <c r="F40" s="396"/>
      <c r="G40" s="396"/>
      <c r="H40" s="67" t="s">
        <v>482</v>
      </c>
      <c r="I40" s="60">
        <v>6</v>
      </c>
      <c r="J40" s="396"/>
      <c r="K40" s="396"/>
      <c r="L40" s="396"/>
      <c r="M40" s="396"/>
      <c r="N40" s="394"/>
      <c r="O40" s="394"/>
      <c r="P40" s="394"/>
      <c r="Q40" s="396"/>
      <c r="R40" s="396"/>
      <c r="S40" s="57"/>
    </row>
    <row r="41" spans="1:19" s="58" customFormat="1" ht="56.25" customHeight="1" x14ac:dyDescent="0.2">
      <c r="A41" s="393">
        <v>12</v>
      </c>
      <c r="B41" s="393" t="s">
        <v>483</v>
      </c>
      <c r="C41" s="393">
        <v>5</v>
      </c>
      <c r="D41" s="395">
        <v>11</v>
      </c>
      <c r="E41" s="395" t="s">
        <v>484</v>
      </c>
      <c r="F41" s="395" t="s">
        <v>485</v>
      </c>
      <c r="G41" s="404" t="s">
        <v>486</v>
      </c>
      <c r="H41" s="55" t="s">
        <v>487</v>
      </c>
      <c r="I41" s="60">
        <v>1</v>
      </c>
      <c r="J41" s="395" t="s">
        <v>488</v>
      </c>
      <c r="K41" s="395" t="s">
        <v>79</v>
      </c>
      <c r="L41" s="395"/>
      <c r="M41" s="398">
        <v>18155.28</v>
      </c>
      <c r="N41" s="395"/>
      <c r="O41" s="401">
        <v>9407.68</v>
      </c>
      <c r="P41" s="393"/>
      <c r="Q41" s="395" t="s">
        <v>409</v>
      </c>
      <c r="R41" s="395" t="s">
        <v>410</v>
      </c>
      <c r="S41" s="57"/>
    </row>
    <row r="42" spans="1:19" s="58" customFormat="1" ht="117.75" customHeight="1" x14ac:dyDescent="0.2">
      <c r="A42" s="394"/>
      <c r="B42" s="394"/>
      <c r="C42" s="394"/>
      <c r="D42" s="396"/>
      <c r="E42" s="396"/>
      <c r="F42" s="396"/>
      <c r="G42" s="405"/>
      <c r="H42" s="55" t="s">
        <v>489</v>
      </c>
      <c r="I42" s="60">
        <v>45</v>
      </c>
      <c r="J42" s="396"/>
      <c r="K42" s="396"/>
      <c r="L42" s="396"/>
      <c r="M42" s="400"/>
      <c r="N42" s="396"/>
      <c r="O42" s="394"/>
      <c r="P42" s="394"/>
      <c r="Q42" s="396"/>
      <c r="R42" s="396"/>
      <c r="S42" s="57"/>
    </row>
    <row r="43" spans="1:19" s="58" customFormat="1" ht="63.75" customHeight="1" x14ac:dyDescent="0.2">
      <c r="A43" s="393">
        <v>13</v>
      </c>
      <c r="B43" s="393" t="s">
        <v>92</v>
      </c>
      <c r="C43" s="393">
        <v>5</v>
      </c>
      <c r="D43" s="393">
        <v>11</v>
      </c>
      <c r="E43" s="395" t="s">
        <v>490</v>
      </c>
      <c r="F43" s="395" t="s">
        <v>491</v>
      </c>
      <c r="G43" s="395" t="s">
        <v>119</v>
      </c>
      <c r="H43" s="59" t="s">
        <v>218</v>
      </c>
      <c r="I43" s="60">
        <v>12</v>
      </c>
      <c r="J43" s="395" t="s">
        <v>492</v>
      </c>
      <c r="K43" s="395" t="s">
        <v>79</v>
      </c>
      <c r="L43" s="395"/>
      <c r="M43" s="398">
        <v>14160</v>
      </c>
      <c r="N43" s="395"/>
      <c r="O43" s="401">
        <v>10080</v>
      </c>
      <c r="P43" s="393"/>
      <c r="Q43" s="395" t="s">
        <v>493</v>
      </c>
      <c r="R43" s="402" t="s">
        <v>494</v>
      </c>
      <c r="S43" s="57"/>
    </row>
    <row r="44" spans="1:19" s="58" customFormat="1" ht="63.75" customHeight="1" x14ac:dyDescent="0.2">
      <c r="A44" s="394"/>
      <c r="B44" s="394"/>
      <c r="C44" s="394"/>
      <c r="D44" s="394"/>
      <c r="E44" s="396"/>
      <c r="F44" s="396"/>
      <c r="G44" s="396"/>
      <c r="H44" s="59" t="s">
        <v>121</v>
      </c>
      <c r="I44" s="60">
        <v>160</v>
      </c>
      <c r="J44" s="396"/>
      <c r="K44" s="396"/>
      <c r="L44" s="396"/>
      <c r="M44" s="400"/>
      <c r="N44" s="396"/>
      <c r="O44" s="394"/>
      <c r="P44" s="394"/>
      <c r="Q44" s="396"/>
      <c r="R44" s="396"/>
      <c r="S44" s="57"/>
    </row>
    <row r="45" spans="1:19" s="58" customFormat="1" ht="63.75" customHeight="1" x14ac:dyDescent="0.2">
      <c r="A45" s="393">
        <v>14</v>
      </c>
      <c r="B45" s="393" t="s">
        <v>58</v>
      </c>
      <c r="C45" s="393">
        <v>5</v>
      </c>
      <c r="D45" s="393">
        <v>11</v>
      </c>
      <c r="E45" s="395" t="s">
        <v>495</v>
      </c>
      <c r="F45" s="395" t="s">
        <v>496</v>
      </c>
      <c r="G45" s="395" t="s">
        <v>486</v>
      </c>
      <c r="H45" s="55" t="s">
        <v>487</v>
      </c>
      <c r="I45" s="60">
        <v>1</v>
      </c>
      <c r="J45" s="395" t="s">
        <v>497</v>
      </c>
      <c r="K45" s="395" t="s">
        <v>120</v>
      </c>
      <c r="L45" s="395"/>
      <c r="M45" s="398">
        <v>11570.79</v>
      </c>
      <c r="N45" s="395"/>
      <c r="O45" s="398">
        <v>10098.67</v>
      </c>
      <c r="P45" s="395"/>
      <c r="Q45" s="395" t="s">
        <v>409</v>
      </c>
      <c r="R45" s="395" t="s">
        <v>410</v>
      </c>
      <c r="S45" s="57"/>
    </row>
    <row r="46" spans="1:19" s="58" customFormat="1" ht="63.75" customHeight="1" x14ac:dyDescent="0.2">
      <c r="A46" s="394"/>
      <c r="B46" s="394"/>
      <c r="C46" s="394"/>
      <c r="D46" s="394"/>
      <c r="E46" s="396"/>
      <c r="F46" s="396"/>
      <c r="G46" s="396"/>
      <c r="H46" s="55" t="s">
        <v>489</v>
      </c>
      <c r="I46" s="60">
        <v>40</v>
      </c>
      <c r="J46" s="396"/>
      <c r="K46" s="396"/>
      <c r="L46" s="396"/>
      <c r="M46" s="400"/>
      <c r="N46" s="396"/>
      <c r="O46" s="400"/>
      <c r="P46" s="396"/>
      <c r="Q46" s="396"/>
      <c r="R46" s="396"/>
      <c r="S46" s="57"/>
    </row>
    <row r="47" spans="1:19" s="58" customFormat="1" ht="63.75" customHeight="1" x14ac:dyDescent="0.2">
      <c r="A47" s="393">
        <v>15</v>
      </c>
      <c r="B47" s="393" t="s">
        <v>92</v>
      </c>
      <c r="C47" s="393">
        <v>1</v>
      </c>
      <c r="D47" s="393">
        <v>13</v>
      </c>
      <c r="E47" s="395" t="s">
        <v>498</v>
      </c>
      <c r="F47" s="395" t="s">
        <v>499</v>
      </c>
      <c r="G47" s="395" t="s">
        <v>500</v>
      </c>
      <c r="H47" s="55" t="s">
        <v>412</v>
      </c>
      <c r="I47" s="60">
        <v>1</v>
      </c>
      <c r="J47" s="395" t="s">
        <v>501</v>
      </c>
      <c r="K47" s="395" t="s">
        <v>79</v>
      </c>
      <c r="L47" s="395"/>
      <c r="M47" s="398">
        <v>99500</v>
      </c>
      <c r="N47" s="395"/>
      <c r="O47" s="401">
        <v>87900</v>
      </c>
      <c r="P47" s="393"/>
      <c r="Q47" s="395" t="s">
        <v>502</v>
      </c>
      <c r="R47" s="402" t="s">
        <v>503</v>
      </c>
      <c r="S47" s="57"/>
    </row>
    <row r="48" spans="1:19" s="58" customFormat="1" ht="63.75" customHeight="1" x14ac:dyDescent="0.2">
      <c r="A48" s="403"/>
      <c r="B48" s="403"/>
      <c r="C48" s="403"/>
      <c r="D48" s="403"/>
      <c r="E48" s="397"/>
      <c r="F48" s="397"/>
      <c r="G48" s="397"/>
      <c r="H48" s="59" t="s">
        <v>71</v>
      </c>
      <c r="I48" s="67">
        <v>55</v>
      </c>
      <c r="J48" s="397"/>
      <c r="K48" s="397"/>
      <c r="L48" s="397"/>
      <c r="M48" s="399"/>
      <c r="N48" s="397"/>
      <c r="O48" s="403"/>
      <c r="P48" s="403"/>
      <c r="Q48" s="397"/>
      <c r="R48" s="397"/>
      <c r="S48" s="57"/>
    </row>
    <row r="49" spans="1:19" s="58" customFormat="1" ht="63.75" customHeight="1" x14ac:dyDescent="0.2">
      <c r="A49" s="403"/>
      <c r="B49" s="403"/>
      <c r="C49" s="403"/>
      <c r="D49" s="403"/>
      <c r="E49" s="397"/>
      <c r="F49" s="397"/>
      <c r="G49" s="397"/>
      <c r="H49" s="59" t="s">
        <v>425</v>
      </c>
      <c r="I49" s="60">
        <v>1000</v>
      </c>
      <c r="J49" s="397"/>
      <c r="K49" s="397"/>
      <c r="L49" s="397"/>
      <c r="M49" s="399"/>
      <c r="N49" s="397"/>
      <c r="O49" s="403"/>
      <c r="P49" s="403"/>
      <c r="Q49" s="397"/>
      <c r="R49" s="397"/>
      <c r="S49" s="57"/>
    </row>
    <row r="50" spans="1:19" s="58" customFormat="1" ht="63.75" customHeight="1" x14ac:dyDescent="0.2">
      <c r="A50" s="394"/>
      <c r="B50" s="394"/>
      <c r="C50" s="394"/>
      <c r="D50" s="394"/>
      <c r="E50" s="396"/>
      <c r="F50" s="396"/>
      <c r="G50" s="396"/>
      <c r="H50" s="59" t="s">
        <v>504</v>
      </c>
      <c r="I50" s="60">
        <v>21</v>
      </c>
      <c r="J50" s="396"/>
      <c r="K50" s="396"/>
      <c r="L50" s="396"/>
      <c r="M50" s="400"/>
      <c r="N50" s="396"/>
      <c r="O50" s="394"/>
      <c r="P50" s="394"/>
      <c r="Q50" s="396"/>
      <c r="R50" s="396"/>
      <c r="S50" s="57"/>
    </row>
    <row r="51" spans="1:19" s="58" customFormat="1" ht="63.75" customHeight="1" x14ac:dyDescent="0.2">
      <c r="A51" s="393">
        <v>16</v>
      </c>
      <c r="B51" s="393" t="s">
        <v>80</v>
      </c>
      <c r="C51" s="393">
        <v>1</v>
      </c>
      <c r="D51" s="395">
        <v>13</v>
      </c>
      <c r="E51" s="395" t="s">
        <v>505</v>
      </c>
      <c r="F51" s="395" t="s">
        <v>506</v>
      </c>
      <c r="G51" s="395" t="s">
        <v>87</v>
      </c>
      <c r="H51" s="59" t="s">
        <v>374</v>
      </c>
      <c r="I51" s="60">
        <v>1</v>
      </c>
      <c r="J51" s="395" t="s">
        <v>507</v>
      </c>
      <c r="K51" s="395" t="s">
        <v>120</v>
      </c>
      <c r="L51" s="395"/>
      <c r="M51" s="398">
        <v>28470</v>
      </c>
      <c r="N51" s="393"/>
      <c r="O51" s="401">
        <v>24500</v>
      </c>
      <c r="P51" s="393"/>
      <c r="Q51" s="395" t="s">
        <v>470</v>
      </c>
      <c r="R51" s="402" t="s">
        <v>471</v>
      </c>
      <c r="S51" s="57"/>
    </row>
    <row r="52" spans="1:19" s="58" customFormat="1" ht="170.25" customHeight="1" x14ac:dyDescent="0.2">
      <c r="A52" s="394"/>
      <c r="B52" s="394"/>
      <c r="C52" s="394"/>
      <c r="D52" s="396"/>
      <c r="E52" s="396"/>
      <c r="F52" s="396"/>
      <c r="G52" s="396"/>
      <c r="H52" s="59" t="s">
        <v>402</v>
      </c>
      <c r="I52" s="60">
        <v>50</v>
      </c>
      <c r="J52" s="396"/>
      <c r="K52" s="396"/>
      <c r="L52" s="396"/>
      <c r="M52" s="396"/>
      <c r="N52" s="394"/>
      <c r="O52" s="394"/>
      <c r="P52" s="394"/>
      <c r="Q52" s="396"/>
      <c r="R52" s="396"/>
      <c r="S52" s="57"/>
    </row>
    <row r="53" spans="1:19" s="58" customFormat="1" ht="102.75" customHeight="1" x14ac:dyDescent="0.2">
      <c r="A53" s="61">
        <v>17</v>
      </c>
      <c r="B53" s="62" t="s">
        <v>92</v>
      </c>
      <c r="C53" s="62">
        <v>1.3</v>
      </c>
      <c r="D53" s="63">
        <v>13</v>
      </c>
      <c r="E53" s="63" t="s">
        <v>508</v>
      </c>
      <c r="F53" s="63" t="s">
        <v>509</v>
      </c>
      <c r="G53" s="63" t="s">
        <v>154</v>
      </c>
      <c r="H53" s="59" t="s">
        <v>425</v>
      </c>
      <c r="I53" s="60">
        <v>1000</v>
      </c>
      <c r="J53" s="63" t="s">
        <v>510</v>
      </c>
      <c r="K53" s="63" t="s">
        <v>79</v>
      </c>
      <c r="L53" s="63"/>
      <c r="M53" s="64">
        <v>20240.66</v>
      </c>
      <c r="N53" s="62"/>
      <c r="O53" s="65">
        <v>20240.66</v>
      </c>
      <c r="P53" s="62"/>
      <c r="Q53" s="63" t="s">
        <v>511</v>
      </c>
      <c r="R53" s="55" t="s">
        <v>512</v>
      </c>
      <c r="S53" s="57"/>
    </row>
    <row r="54" spans="1:19" s="58" customFormat="1" ht="253.5" customHeight="1" x14ac:dyDescent="0.2">
      <c r="A54" s="61">
        <v>18</v>
      </c>
      <c r="B54" s="62" t="s">
        <v>80</v>
      </c>
      <c r="C54" s="62">
        <v>1.3</v>
      </c>
      <c r="D54" s="63">
        <v>13</v>
      </c>
      <c r="E54" s="63" t="s">
        <v>513</v>
      </c>
      <c r="F54" s="63" t="s">
        <v>514</v>
      </c>
      <c r="G54" s="63" t="s">
        <v>515</v>
      </c>
      <c r="H54" s="55" t="s">
        <v>516</v>
      </c>
      <c r="I54" s="56" t="s">
        <v>282</v>
      </c>
      <c r="J54" s="63" t="s">
        <v>517</v>
      </c>
      <c r="K54" s="63" t="s">
        <v>79</v>
      </c>
      <c r="L54" s="63"/>
      <c r="M54" s="65">
        <v>48000</v>
      </c>
      <c r="N54" s="62"/>
      <c r="O54" s="65">
        <v>48000</v>
      </c>
      <c r="P54" s="62"/>
      <c r="Q54" s="63" t="s">
        <v>518</v>
      </c>
      <c r="R54" s="55" t="s">
        <v>519</v>
      </c>
      <c r="S54" s="57"/>
    </row>
    <row r="55" spans="1:19" s="58" customFormat="1" ht="104.25" customHeight="1" x14ac:dyDescent="0.2">
      <c r="A55" s="61">
        <v>19</v>
      </c>
      <c r="B55" s="62" t="s">
        <v>80</v>
      </c>
      <c r="C55" s="62">
        <v>1</v>
      </c>
      <c r="D55" s="63">
        <v>13</v>
      </c>
      <c r="E55" s="63" t="s">
        <v>520</v>
      </c>
      <c r="F55" s="63" t="s">
        <v>521</v>
      </c>
      <c r="G55" s="63" t="s">
        <v>154</v>
      </c>
      <c r="H55" s="59" t="s">
        <v>425</v>
      </c>
      <c r="I55" s="56" t="s">
        <v>426</v>
      </c>
      <c r="J55" s="63" t="s">
        <v>522</v>
      </c>
      <c r="K55" s="63" t="s">
        <v>120</v>
      </c>
      <c r="L55" s="63"/>
      <c r="M55" s="64">
        <v>48585</v>
      </c>
      <c r="N55" s="62"/>
      <c r="O55" s="65">
        <v>48585</v>
      </c>
      <c r="P55" s="62"/>
      <c r="Q55" s="63" t="s">
        <v>523</v>
      </c>
      <c r="R55" s="55" t="s">
        <v>524</v>
      </c>
      <c r="S55" s="57"/>
    </row>
    <row r="56" spans="1:19" s="3" customFormat="1" x14ac:dyDescent="0.25">
      <c r="A56" s="28"/>
      <c r="B56" s="28"/>
      <c r="C56" s="28"/>
      <c r="D56" s="29"/>
      <c r="E56" s="29"/>
      <c r="F56" s="29"/>
      <c r="G56" s="29"/>
      <c r="H56" s="29"/>
      <c r="I56" s="30"/>
      <c r="J56" s="29"/>
      <c r="K56" s="1"/>
      <c r="L56" s="31"/>
      <c r="M56" s="32"/>
      <c r="N56" s="32"/>
      <c r="O56" s="32"/>
      <c r="P56" s="32"/>
      <c r="Q56" s="29"/>
      <c r="R56" s="29"/>
      <c r="S56" s="27"/>
    </row>
    <row r="57" spans="1:19" ht="15" customHeight="1" x14ac:dyDescent="0.25">
      <c r="K57" s="36"/>
      <c r="L57" s="37"/>
      <c r="M57" s="34"/>
      <c r="N57" s="287" t="s">
        <v>55</v>
      </c>
      <c r="O57" s="288"/>
      <c r="P57" s="1"/>
    </row>
    <row r="58" spans="1:19" x14ac:dyDescent="0.25">
      <c r="K58" s="36"/>
      <c r="L58" s="37"/>
      <c r="M58" s="35"/>
      <c r="N58" s="24" t="s">
        <v>56</v>
      </c>
      <c r="O58" s="24" t="s">
        <v>0</v>
      </c>
      <c r="P58" s="1"/>
    </row>
    <row r="59" spans="1:19" ht="15.75" customHeight="1" x14ac:dyDescent="0.25">
      <c r="K59" s="36"/>
      <c r="L59" s="36"/>
      <c r="M59" s="24" t="s">
        <v>1646</v>
      </c>
      <c r="N59" s="41">
        <v>19</v>
      </c>
      <c r="O59" s="33">
        <f>O7+O9+O11+O13+O16+O22+O23+O26+O28+O30+O35+O41+O43+O45+O47+O51+O53+O54+O55</f>
        <v>753960.16</v>
      </c>
      <c r="P59" s="1"/>
    </row>
    <row r="65" spans="12:12" x14ac:dyDescent="0.25">
      <c r="L65" s="1" t="s">
        <v>57</v>
      </c>
    </row>
  </sheetData>
  <mergeCells count="255">
    <mergeCell ref="Q4:Q5"/>
    <mergeCell ref="R4:R5"/>
    <mergeCell ref="N57:O57"/>
    <mergeCell ref="G4:G5"/>
    <mergeCell ref="H4:I4"/>
    <mergeCell ref="J4:J5"/>
    <mergeCell ref="K4:L4"/>
    <mergeCell ref="M4:N4"/>
    <mergeCell ref="O4:P4"/>
    <mergeCell ref="G7:G8"/>
    <mergeCell ref="J7:J8"/>
    <mergeCell ref="K7:K8"/>
    <mergeCell ref="L7:L8"/>
    <mergeCell ref="M7:M8"/>
    <mergeCell ref="N7:N8"/>
    <mergeCell ref="O7:O8"/>
    <mergeCell ref="P7:P8"/>
    <mergeCell ref="Q7:Q8"/>
    <mergeCell ref="R7:R8"/>
    <mergeCell ref="L9:L10"/>
    <mergeCell ref="M9:M10"/>
    <mergeCell ref="N9:N10"/>
    <mergeCell ref="O9:O10"/>
    <mergeCell ref="P9:P10"/>
    <mergeCell ref="F4:F5"/>
    <mergeCell ref="A7:A8"/>
    <mergeCell ref="B7:B8"/>
    <mergeCell ref="C7:C8"/>
    <mergeCell ref="D7:D8"/>
    <mergeCell ref="E7:E8"/>
    <mergeCell ref="F7:F8"/>
    <mergeCell ref="A4:A5"/>
    <mergeCell ref="B4:B5"/>
    <mergeCell ref="C4:C5"/>
    <mergeCell ref="D4:D5"/>
    <mergeCell ref="E4:E5"/>
    <mergeCell ref="A9:A10"/>
    <mergeCell ref="B9:B10"/>
    <mergeCell ref="C9:C10"/>
    <mergeCell ref="D9:D10"/>
    <mergeCell ref="E9:E10"/>
    <mergeCell ref="F9:F10"/>
    <mergeCell ref="G9:G10"/>
    <mergeCell ref="J9:J10"/>
    <mergeCell ref="K9:K10"/>
    <mergeCell ref="L11:L12"/>
    <mergeCell ref="M11:M12"/>
    <mergeCell ref="N11:N12"/>
    <mergeCell ref="O11:O12"/>
    <mergeCell ref="P11:P12"/>
    <mergeCell ref="Q11:Q12"/>
    <mergeCell ref="R11:R12"/>
    <mergeCell ref="Q9:Q10"/>
    <mergeCell ref="R9:R10"/>
    <mergeCell ref="B13:B15"/>
    <mergeCell ref="C13:C15"/>
    <mergeCell ref="D13:D15"/>
    <mergeCell ref="E13:E15"/>
    <mergeCell ref="F13:F15"/>
    <mergeCell ref="G13:G15"/>
    <mergeCell ref="J13:J15"/>
    <mergeCell ref="K13:K15"/>
    <mergeCell ref="A11:A12"/>
    <mergeCell ref="B11:B12"/>
    <mergeCell ref="C11:C12"/>
    <mergeCell ref="D11:D12"/>
    <mergeCell ref="E11:E12"/>
    <mergeCell ref="F11:F12"/>
    <mergeCell ref="G11:G12"/>
    <mergeCell ref="J11:J12"/>
    <mergeCell ref="K11:K12"/>
    <mergeCell ref="L13:L15"/>
    <mergeCell ref="M13:M15"/>
    <mergeCell ref="N13:N15"/>
    <mergeCell ref="O13:O15"/>
    <mergeCell ref="P13:P15"/>
    <mergeCell ref="Q13:Q15"/>
    <mergeCell ref="R13:R15"/>
    <mergeCell ref="A16:A21"/>
    <mergeCell ref="B16:B21"/>
    <mergeCell ref="C16:C21"/>
    <mergeCell ref="D16:D21"/>
    <mergeCell ref="E16:E21"/>
    <mergeCell ref="F16:F21"/>
    <mergeCell ref="G16:G21"/>
    <mergeCell ref="J16:J21"/>
    <mergeCell ref="K16:K21"/>
    <mergeCell ref="L16:L21"/>
    <mergeCell ref="M16:M21"/>
    <mergeCell ref="N16:N21"/>
    <mergeCell ref="O16:O21"/>
    <mergeCell ref="P16:P21"/>
    <mergeCell ref="Q16:Q21"/>
    <mergeCell ref="R16:R21"/>
    <mergeCell ref="A13:A15"/>
    <mergeCell ref="N23:N25"/>
    <mergeCell ref="O23:O25"/>
    <mergeCell ref="P23:P25"/>
    <mergeCell ref="Q23:Q25"/>
    <mergeCell ref="R23:R25"/>
    <mergeCell ref="A26:A27"/>
    <mergeCell ref="B26:B27"/>
    <mergeCell ref="C26:C27"/>
    <mergeCell ref="D26:D27"/>
    <mergeCell ref="E26:E27"/>
    <mergeCell ref="F26:F27"/>
    <mergeCell ref="G26:G27"/>
    <mergeCell ref="J26:J27"/>
    <mergeCell ref="K26:K27"/>
    <mergeCell ref="L26:L27"/>
    <mergeCell ref="M26:M27"/>
    <mergeCell ref="N26:N27"/>
    <mergeCell ref="O26:O27"/>
    <mergeCell ref="P26:P27"/>
    <mergeCell ref="Q26:Q27"/>
    <mergeCell ref="R26:R27"/>
    <mergeCell ref="A23:A25"/>
    <mergeCell ref="B23:B25"/>
    <mergeCell ref="C23:C25"/>
    <mergeCell ref="E28:E29"/>
    <mergeCell ref="F28:F29"/>
    <mergeCell ref="G28:G29"/>
    <mergeCell ref="J28:J29"/>
    <mergeCell ref="K28:K29"/>
    <mergeCell ref="L23:L25"/>
    <mergeCell ref="M23:M25"/>
    <mergeCell ref="D23:D25"/>
    <mergeCell ref="E23:E25"/>
    <mergeCell ref="F23:F25"/>
    <mergeCell ref="G23:G25"/>
    <mergeCell ref="J23:J25"/>
    <mergeCell ref="K23:K25"/>
    <mergeCell ref="L28:L29"/>
    <mergeCell ref="M28:M29"/>
    <mergeCell ref="P30:P34"/>
    <mergeCell ref="N28:N29"/>
    <mergeCell ref="Q30:Q34"/>
    <mergeCell ref="R30:R34"/>
    <mergeCell ref="O28:O29"/>
    <mergeCell ref="P28:P29"/>
    <mergeCell ref="Q28:Q29"/>
    <mergeCell ref="R28:R29"/>
    <mergeCell ref="A30:A34"/>
    <mergeCell ref="B30:B34"/>
    <mergeCell ref="C30:C34"/>
    <mergeCell ref="D30:D34"/>
    <mergeCell ref="E30:E34"/>
    <mergeCell ref="F30:F34"/>
    <mergeCell ref="G30:G34"/>
    <mergeCell ref="J30:J34"/>
    <mergeCell ref="K30:K34"/>
    <mergeCell ref="L30:L34"/>
    <mergeCell ref="M30:M34"/>
    <mergeCell ref="N30:N34"/>
    <mergeCell ref="A28:A29"/>
    <mergeCell ref="B28:B29"/>
    <mergeCell ref="C28:C29"/>
    <mergeCell ref="D28:D29"/>
    <mergeCell ref="J35:J40"/>
    <mergeCell ref="K35:K40"/>
    <mergeCell ref="L35:L40"/>
    <mergeCell ref="A35:A40"/>
    <mergeCell ref="B35:B40"/>
    <mergeCell ref="C35:C40"/>
    <mergeCell ref="D35:D40"/>
    <mergeCell ref="E35:E40"/>
    <mergeCell ref="O30:O34"/>
    <mergeCell ref="R41:R42"/>
    <mergeCell ref="R35:R40"/>
    <mergeCell ref="A41:A42"/>
    <mergeCell ref="B41:B42"/>
    <mergeCell ref="C41:C42"/>
    <mergeCell ref="D41:D42"/>
    <mergeCell ref="E41:E42"/>
    <mergeCell ref="F41:F42"/>
    <mergeCell ref="G41:G42"/>
    <mergeCell ref="J41:J42"/>
    <mergeCell ref="K41:K42"/>
    <mergeCell ref="L41:L42"/>
    <mergeCell ref="M41:M42"/>
    <mergeCell ref="N41:N42"/>
    <mergeCell ref="O41:O42"/>
    <mergeCell ref="P41:P42"/>
    <mergeCell ref="Q41:Q42"/>
    <mergeCell ref="M35:M40"/>
    <mergeCell ref="N35:N40"/>
    <mergeCell ref="O35:O40"/>
    <mergeCell ref="P35:P40"/>
    <mergeCell ref="Q35:Q40"/>
    <mergeCell ref="F35:F40"/>
    <mergeCell ref="G35:G40"/>
    <mergeCell ref="L45:L46"/>
    <mergeCell ref="M45:M46"/>
    <mergeCell ref="N45:N46"/>
    <mergeCell ref="O45:O46"/>
    <mergeCell ref="P45:P46"/>
    <mergeCell ref="Q45:Q46"/>
    <mergeCell ref="R45:R46"/>
    <mergeCell ref="A43:A44"/>
    <mergeCell ref="B43:B44"/>
    <mergeCell ref="C43:C44"/>
    <mergeCell ref="D43:D44"/>
    <mergeCell ref="E43:E44"/>
    <mergeCell ref="F43:F44"/>
    <mergeCell ref="G43:G44"/>
    <mergeCell ref="J43:J44"/>
    <mergeCell ref="K43:K44"/>
    <mergeCell ref="L43:L44"/>
    <mergeCell ref="M43:M44"/>
    <mergeCell ref="N43:N44"/>
    <mergeCell ref="O43:O44"/>
    <mergeCell ref="P43:P44"/>
    <mergeCell ref="Q43:Q44"/>
    <mergeCell ref="R43:R44"/>
    <mergeCell ref="A45:A46"/>
    <mergeCell ref="B45:B46"/>
    <mergeCell ref="C45:C46"/>
    <mergeCell ref="D45:D46"/>
    <mergeCell ref="E45:E46"/>
    <mergeCell ref="F45:F46"/>
    <mergeCell ref="G45:G46"/>
    <mergeCell ref="J45:J46"/>
    <mergeCell ref="K45:K46"/>
    <mergeCell ref="A47:A50"/>
    <mergeCell ref="B47:B50"/>
    <mergeCell ref="C47:C50"/>
    <mergeCell ref="D47:D50"/>
    <mergeCell ref="E47:E50"/>
    <mergeCell ref="F47:F50"/>
    <mergeCell ref="G47:G50"/>
    <mergeCell ref="J47:J50"/>
    <mergeCell ref="K47:K50"/>
    <mergeCell ref="L47:L50"/>
    <mergeCell ref="M47:M50"/>
    <mergeCell ref="N47:N50"/>
    <mergeCell ref="O51:O52"/>
    <mergeCell ref="P51:P52"/>
    <mergeCell ref="Q51:Q52"/>
    <mergeCell ref="R51:R52"/>
    <mergeCell ref="O47:O50"/>
    <mergeCell ref="P47:P50"/>
    <mergeCell ref="Q47:Q50"/>
    <mergeCell ref="R47:R50"/>
    <mergeCell ref="L51:L52"/>
    <mergeCell ref="M51:M52"/>
    <mergeCell ref="N51:N52"/>
    <mergeCell ref="A51:A52"/>
    <mergeCell ref="B51:B52"/>
    <mergeCell ref="C51:C52"/>
    <mergeCell ref="D51:D52"/>
    <mergeCell ref="E51:E52"/>
    <mergeCell ref="F51:F52"/>
    <mergeCell ref="G51:G52"/>
    <mergeCell ref="J51:J52"/>
    <mergeCell ref="K51:K5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61"/>
  <sheetViews>
    <sheetView topLeftCell="A41" zoomScale="70" zoomScaleNormal="70" workbookViewId="0">
      <selection activeCell="A3" sqref="A3"/>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64"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9" t="s">
        <v>1812</v>
      </c>
    </row>
    <row r="4" spans="1:19" s="21" customFormat="1" ht="56.25" customHeight="1" x14ac:dyDescent="0.25">
      <c r="A4" s="279" t="s">
        <v>21</v>
      </c>
      <c r="B4" s="277" t="s">
        <v>22</v>
      </c>
      <c r="C4" s="277" t="s">
        <v>23</v>
      </c>
      <c r="D4" s="277" t="s">
        <v>24</v>
      </c>
      <c r="E4" s="279" t="s">
        <v>25</v>
      </c>
      <c r="F4" s="279" t="s">
        <v>26</v>
      </c>
      <c r="G4" s="279" t="s">
        <v>27</v>
      </c>
      <c r="H4" s="289" t="s">
        <v>28</v>
      </c>
      <c r="I4" s="289"/>
      <c r="J4" s="279" t="s">
        <v>29</v>
      </c>
      <c r="K4" s="290" t="s">
        <v>30</v>
      </c>
      <c r="L4" s="291"/>
      <c r="M4" s="292" t="s">
        <v>31</v>
      </c>
      <c r="N4" s="292"/>
      <c r="O4" s="292" t="s">
        <v>32</v>
      </c>
      <c r="P4" s="292"/>
      <c r="Q4" s="279" t="s">
        <v>33</v>
      </c>
      <c r="R4" s="277" t="s">
        <v>34</v>
      </c>
      <c r="S4" s="20"/>
    </row>
    <row r="5" spans="1:19" s="21" customFormat="1" x14ac:dyDescent="0.2">
      <c r="A5" s="280"/>
      <c r="B5" s="278"/>
      <c r="C5" s="278"/>
      <c r="D5" s="278"/>
      <c r="E5" s="280"/>
      <c r="F5" s="280"/>
      <c r="G5" s="280"/>
      <c r="H5" s="22" t="s">
        <v>35</v>
      </c>
      <c r="I5" s="22" t="s">
        <v>36</v>
      </c>
      <c r="J5" s="280"/>
      <c r="K5" s="23">
        <v>2020</v>
      </c>
      <c r="L5" s="23">
        <v>2021</v>
      </c>
      <c r="M5" s="24">
        <v>2020</v>
      </c>
      <c r="N5" s="24">
        <v>2021</v>
      </c>
      <c r="O5" s="24">
        <v>2020</v>
      </c>
      <c r="P5" s="24">
        <v>2021</v>
      </c>
      <c r="Q5" s="280"/>
      <c r="R5" s="278"/>
      <c r="S5" s="20"/>
    </row>
    <row r="6" spans="1:19" s="21" customFormat="1" x14ac:dyDescent="0.2">
      <c r="A6" s="25" t="s">
        <v>37</v>
      </c>
      <c r="B6" s="22" t="s">
        <v>38</v>
      </c>
      <c r="C6" s="22" t="s">
        <v>39</v>
      </c>
      <c r="D6" s="22" t="s">
        <v>40</v>
      </c>
      <c r="E6" s="25" t="s">
        <v>41</v>
      </c>
      <c r="F6" s="25" t="s">
        <v>42</v>
      </c>
      <c r="G6" s="25" t="s">
        <v>43</v>
      </c>
      <c r="H6" s="22" t="s">
        <v>44</v>
      </c>
      <c r="I6" s="22" t="s">
        <v>45</v>
      </c>
      <c r="J6" s="25" t="s">
        <v>46</v>
      </c>
      <c r="K6" s="23" t="s">
        <v>47</v>
      </c>
      <c r="L6" s="23" t="s">
        <v>48</v>
      </c>
      <c r="M6" s="26" t="s">
        <v>49</v>
      </c>
      <c r="N6" s="26" t="s">
        <v>50</v>
      </c>
      <c r="O6" s="26" t="s">
        <v>51</v>
      </c>
      <c r="P6" s="26" t="s">
        <v>52</v>
      </c>
      <c r="Q6" s="25" t="s">
        <v>53</v>
      </c>
      <c r="R6" s="22" t="s">
        <v>54</v>
      </c>
      <c r="S6" s="20"/>
    </row>
    <row r="7" spans="1:19" s="3" customFormat="1" x14ac:dyDescent="0.25">
      <c r="A7" s="426">
        <v>1</v>
      </c>
      <c r="B7" s="459" t="s">
        <v>282</v>
      </c>
      <c r="C7" s="426">
        <v>1.2</v>
      </c>
      <c r="D7" s="426">
        <v>3</v>
      </c>
      <c r="E7" s="424" t="s">
        <v>525</v>
      </c>
      <c r="F7" s="447" t="s">
        <v>1810</v>
      </c>
      <c r="G7" s="424" t="s">
        <v>534</v>
      </c>
      <c r="H7" s="452" t="s">
        <v>535</v>
      </c>
      <c r="I7" s="462" t="s">
        <v>282</v>
      </c>
      <c r="J7" s="424" t="s">
        <v>532</v>
      </c>
      <c r="K7" s="452" t="s">
        <v>79</v>
      </c>
      <c r="L7" s="452" t="s">
        <v>526</v>
      </c>
      <c r="M7" s="436">
        <f>O7+4000</f>
        <v>20842</v>
      </c>
      <c r="N7" s="452" t="s">
        <v>526</v>
      </c>
      <c r="O7" s="436">
        <v>16842</v>
      </c>
      <c r="P7" s="452" t="s">
        <v>526</v>
      </c>
      <c r="Q7" s="424" t="s">
        <v>527</v>
      </c>
      <c r="R7" s="424" t="s">
        <v>528</v>
      </c>
      <c r="S7" s="27"/>
    </row>
    <row r="8" spans="1:19" s="3" customFormat="1" x14ac:dyDescent="0.25">
      <c r="A8" s="427"/>
      <c r="B8" s="460"/>
      <c r="C8" s="427"/>
      <c r="D8" s="427"/>
      <c r="E8" s="435"/>
      <c r="F8" s="450"/>
      <c r="G8" s="435"/>
      <c r="H8" s="453"/>
      <c r="I8" s="463"/>
      <c r="J8" s="435"/>
      <c r="K8" s="453"/>
      <c r="L8" s="453"/>
      <c r="M8" s="438"/>
      <c r="N8" s="453"/>
      <c r="O8" s="438"/>
      <c r="P8" s="453"/>
      <c r="Q8" s="435"/>
      <c r="R8" s="435"/>
      <c r="S8" s="27"/>
    </row>
    <row r="9" spans="1:19" s="3" customFormat="1" ht="45" customHeight="1" x14ac:dyDescent="0.25">
      <c r="A9" s="427"/>
      <c r="B9" s="460"/>
      <c r="C9" s="427"/>
      <c r="D9" s="427"/>
      <c r="E9" s="435"/>
      <c r="F9" s="450"/>
      <c r="G9" s="435"/>
      <c r="H9" s="453"/>
      <c r="I9" s="463"/>
      <c r="J9" s="435"/>
      <c r="K9" s="453"/>
      <c r="L9" s="453"/>
      <c r="M9" s="438"/>
      <c r="N9" s="453"/>
      <c r="O9" s="438"/>
      <c r="P9" s="453"/>
      <c r="Q9" s="435"/>
      <c r="R9" s="435"/>
      <c r="S9" s="27"/>
    </row>
    <row r="10" spans="1:19" s="3" customFormat="1" ht="49.5" customHeight="1" x14ac:dyDescent="0.25">
      <c r="A10" s="427"/>
      <c r="B10" s="460"/>
      <c r="C10" s="427"/>
      <c r="D10" s="427"/>
      <c r="E10" s="435"/>
      <c r="F10" s="450"/>
      <c r="G10" s="435"/>
      <c r="H10" s="453"/>
      <c r="I10" s="463"/>
      <c r="J10" s="435"/>
      <c r="K10" s="453"/>
      <c r="L10" s="453"/>
      <c r="M10" s="438"/>
      <c r="N10" s="453"/>
      <c r="O10" s="438"/>
      <c r="P10" s="453"/>
      <c r="Q10" s="435"/>
      <c r="R10" s="435"/>
      <c r="S10" s="27"/>
    </row>
    <row r="11" spans="1:19" s="3" customFormat="1" ht="73.5" customHeight="1" x14ac:dyDescent="0.25">
      <c r="A11" s="427"/>
      <c r="B11" s="460"/>
      <c r="C11" s="427"/>
      <c r="D11" s="427"/>
      <c r="E11" s="435"/>
      <c r="F11" s="450"/>
      <c r="G11" s="435"/>
      <c r="H11" s="453"/>
      <c r="I11" s="463"/>
      <c r="J11" s="435"/>
      <c r="K11" s="453"/>
      <c r="L11" s="453"/>
      <c r="M11" s="438"/>
      <c r="N11" s="453"/>
      <c r="O11" s="438"/>
      <c r="P11" s="453"/>
      <c r="Q11" s="435"/>
      <c r="R11" s="435"/>
      <c r="S11" s="27"/>
    </row>
    <row r="12" spans="1:19" s="3" customFormat="1" ht="48" customHeight="1" x14ac:dyDescent="0.25">
      <c r="A12" s="428"/>
      <c r="B12" s="461"/>
      <c r="C12" s="428"/>
      <c r="D12" s="428"/>
      <c r="E12" s="425"/>
      <c r="F12" s="451"/>
      <c r="G12" s="425"/>
      <c r="H12" s="454"/>
      <c r="I12" s="464"/>
      <c r="J12" s="425"/>
      <c r="K12" s="454"/>
      <c r="L12" s="454"/>
      <c r="M12" s="439"/>
      <c r="N12" s="454"/>
      <c r="O12" s="439"/>
      <c r="P12" s="454"/>
      <c r="Q12" s="425"/>
      <c r="R12" s="425"/>
      <c r="S12" s="27"/>
    </row>
    <row r="13" spans="1:19" s="3" customFormat="1" ht="25.5" x14ac:dyDescent="0.25">
      <c r="A13" s="440">
        <v>2</v>
      </c>
      <c r="B13" s="433">
        <v>6</v>
      </c>
      <c r="C13" s="433">
        <v>1</v>
      </c>
      <c r="D13" s="421">
        <v>3</v>
      </c>
      <c r="E13" s="421" t="s">
        <v>536</v>
      </c>
      <c r="F13" s="456" t="s">
        <v>537</v>
      </c>
      <c r="G13" s="421" t="s">
        <v>538</v>
      </c>
      <c r="H13" s="219" t="s">
        <v>539</v>
      </c>
      <c r="I13" s="219">
        <v>1</v>
      </c>
      <c r="J13" s="421" t="s">
        <v>540</v>
      </c>
      <c r="K13" s="452" t="s">
        <v>541</v>
      </c>
      <c r="L13" s="452" t="s">
        <v>526</v>
      </c>
      <c r="M13" s="436">
        <f>O13+1984.05</f>
        <v>18880.78</v>
      </c>
      <c r="N13" s="465" t="s">
        <v>526</v>
      </c>
      <c r="O13" s="436">
        <v>16896.73</v>
      </c>
      <c r="P13" s="452" t="s">
        <v>526</v>
      </c>
      <c r="Q13" s="424" t="s">
        <v>542</v>
      </c>
      <c r="R13" s="424" t="s">
        <v>543</v>
      </c>
      <c r="S13" s="27"/>
    </row>
    <row r="14" spans="1:19" s="3" customFormat="1" ht="76.5" x14ac:dyDescent="0.25">
      <c r="A14" s="455"/>
      <c r="B14" s="433"/>
      <c r="C14" s="433"/>
      <c r="D14" s="421"/>
      <c r="E14" s="421"/>
      <c r="F14" s="457"/>
      <c r="G14" s="421"/>
      <c r="H14" s="219" t="s">
        <v>544</v>
      </c>
      <c r="I14" s="219">
        <v>4</v>
      </c>
      <c r="J14" s="421"/>
      <c r="K14" s="453"/>
      <c r="L14" s="453"/>
      <c r="M14" s="438"/>
      <c r="N14" s="466"/>
      <c r="O14" s="438"/>
      <c r="P14" s="453"/>
      <c r="Q14" s="435"/>
      <c r="R14" s="435"/>
      <c r="S14" s="27"/>
    </row>
    <row r="15" spans="1:19" s="3" customFormat="1" ht="77.25" customHeight="1" x14ac:dyDescent="0.25">
      <c r="A15" s="441"/>
      <c r="B15" s="433"/>
      <c r="C15" s="433"/>
      <c r="D15" s="421"/>
      <c r="E15" s="421"/>
      <c r="F15" s="458"/>
      <c r="G15" s="421"/>
      <c r="H15" s="219" t="s">
        <v>545</v>
      </c>
      <c r="I15" s="219">
        <v>1000</v>
      </c>
      <c r="J15" s="421"/>
      <c r="K15" s="454"/>
      <c r="L15" s="454"/>
      <c r="M15" s="439"/>
      <c r="N15" s="467"/>
      <c r="O15" s="439"/>
      <c r="P15" s="454"/>
      <c r="Q15" s="425"/>
      <c r="R15" s="425"/>
      <c r="S15" s="27"/>
    </row>
    <row r="16" spans="1:19" s="3" customFormat="1" ht="53.25" customHeight="1" x14ac:dyDescent="0.25">
      <c r="A16" s="426">
        <v>3</v>
      </c>
      <c r="B16" s="426">
        <v>6</v>
      </c>
      <c r="C16" s="426">
        <v>1</v>
      </c>
      <c r="D16" s="424">
        <v>6</v>
      </c>
      <c r="E16" s="424" t="s">
        <v>546</v>
      </c>
      <c r="F16" s="424" t="s">
        <v>1811</v>
      </c>
      <c r="G16" s="424" t="s">
        <v>534</v>
      </c>
      <c r="H16" s="424" t="s">
        <v>535</v>
      </c>
      <c r="I16" s="424">
        <v>1</v>
      </c>
      <c r="J16" s="424" t="s">
        <v>549</v>
      </c>
      <c r="K16" s="452" t="s">
        <v>79</v>
      </c>
      <c r="L16" s="452" t="s">
        <v>526</v>
      </c>
      <c r="M16" s="436">
        <f>O16+4019.39</f>
        <v>7694.3899999999994</v>
      </c>
      <c r="N16" s="452" t="s">
        <v>526</v>
      </c>
      <c r="O16" s="436">
        <v>3675</v>
      </c>
      <c r="P16" s="452" t="s">
        <v>526</v>
      </c>
      <c r="Q16" s="424" t="s">
        <v>547</v>
      </c>
      <c r="R16" s="424" t="s">
        <v>548</v>
      </c>
      <c r="S16" s="27"/>
    </row>
    <row r="17" spans="1:19" s="3" customFormat="1" ht="68.25" customHeight="1" x14ac:dyDescent="0.25">
      <c r="A17" s="427"/>
      <c r="B17" s="427"/>
      <c r="C17" s="427"/>
      <c r="D17" s="435"/>
      <c r="E17" s="435"/>
      <c r="F17" s="435"/>
      <c r="G17" s="435"/>
      <c r="H17" s="435"/>
      <c r="I17" s="435"/>
      <c r="J17" s="435"/>
      <c r="K17" s="453"/>
      <c r="L17" s="453"/>
      <c r="M17" s="438"/>
      <c r="N17" s="453"/>
      <c r="O17" s="438"/>
      <c r="P17" s="453"/>
      <c r="Q17" s="435"/>
      <c r="R17" s="435"/>
      <c r="S17" s="27"/>
    </row>
    <row r="18" spans="1:19" s="3" customFormat="1" ht="105" customHeight="1" x14ac:dyDescent="0.25">
      <c r="A18" s="428"/>
      <c r="B18" s="428"/>
      <c r="C18" s="428"/>
      <c r="D18" s="425"/>
      <c r="E18" s="425"/>
      <c r="F18" s="425"/>
      <c r="G18" s="425"/>
      <c r="H18" s="425"/>
      <c r="I18" s="425"/>
      <c r="J18" s="425"/>
      <c r="K18" s="454"/>
      <c r="L18" s="454"/>
      <c r="M18" s="439"/>
      <c r="N18" s="454"/>
      <c r="O18" s="439"/>
      <c r="P18" s="454"/>
      <c r="Q18" s="425"/>
      <c r="R18" s="425"/>
      <c r="S18" s="27"/>
    </row>
    <row r="19" spans="1:19" s="3" customFormat="1" ht="42.75" customHeight="1" x14ac:dyDescent="0.25">
      <c r="A19" s="421">
        <v>4</v>
      </c>
      <c r="B19" s="421">
        <v>3</v>
      </c>
      <c r="C19" s="421">
        <v>1</v>
      </c>
      <c r="D19" s="421">
        <v>6</v>
      </c>
      <c r="E19" s="421" t="s">
        <v>550</v>
      </c>
      <c r="F19" s="447" t="s">
        <v>551</v>
      </c>
      <c r="G19" s="424" t="s">
        <v>119</v>
      </c>
      <c r="H19" s="219" t="s">
        <v>552</v>
      </c>
      <c r="I19" s="219">
        <v>5</v>
      </c>
      <c r="J19" s="424" t="s">
        <v>553</v>
      </c>
      <c r="K19" s="424" t="s">
        <v>79</v>
      </c>
      <c r="L19" s="424" t="s">
        <v>526</v>
      </c>
      <c r="M19" s="444">
        <v>63924.26</v>
      </c>
      <c r="N19" s="424" t="s">
        <v>526</v>
      </c>
      <c r="O19" s="444">
        <v>55602.31</v>
      </c>
      <c r="P19" s="424" t="s">
        <v>526</v>
      </c>
      <c r="Q19" s="424" t="s">
        <v>554</v>
      </c>
      <c r="R19" s="424" t="s">
        <v>555</v>
      </c>
      <c r="S19" s="27"/>
    </row>
    <row r="20" spans="1:19" s="3" customFormat="1" ht="48" customHeight="1" x14ac:dyDescent="0.25">
      <c r="A20" s="421"/>
      <c r="B20" s="421"/>
      <c r="C20" s="421"/>
      <c r="D20" s="421"/>
      <c r="E20" s="421"/>
      <c r="F20" s="450"/>
      <c r="G20" s="425"/>
      <c r="H20" s="219" t="s">
        <v>121</v>
      </c>
      <c r="I20" s="219">
        <v>50</v>
      </c>
      <c r="J20" s="435"/>
      <c r="K20" s="435"/>
      <c r="L20" s="435"/>
      <c r="M20" s="445"/>
      <c r="N20" s="435"/>
      <c r="O20" s="445"/>
      <c r="P20" s="435"/>
      <c r="Q20" s="435"/>
      <c r="R20" s="435"/>
      <c r="S20" s="27"/>
    </row>
    <row r="21" spans="1:19" s="3" customFormat="1" ht="25.5" x14ac:dyDescent="0.25">
      <c r="A21" s="421"/>
      <c r="B21" s="421"/>
      <c r="C21" s="421"/>
      <c r="D21" s="421"/>
      <c r="E21" s="421"/>
      <c r="F21" s="450"/>
      <c r="G21" s="424" t="s">
        <v>530</v>
      </c>
      <c r="H21" s="220" t="s">
        <v>531</v>
      </c>
      <c r="I21" s="219">
        <v>1</v>
      </c>
      <c r="J21" s="435"/>
      <c r="K21" s="435"/>
      <c r="L21" s="435"/>
      <c r="M21" s="445"/>
      <c r="N21" s="435"/>
      <c r="O21" s="445"/>
      <c r="P21" s="435"/>
      <c r="Q21" s="435"/>
      <c r="R21" s="435"/>
      <c r="S21" s="27"/>
    </row>
    <row r="22" spans="1:19" s="3" customFormat="1" ht="63.75" x14ac:dyDescent="0.25">
      <c r="A22" s="421"/>
      <c r="B22" s="421"/>
      <c r="C22" s="421"/>
      <c r="D22" s="421"/>
      <c r="E22" s="421"/>
      <c r="F22" s="450"/>
      <c r="G22" s="425"/>
      <c r="H22" s="220" t="s">
        <v>533</v>
      </c>
      <c r="I22" s="219">
        <v>300</v>
      </c>
      <c r="J22" s="435"/>
      <c r="K22" s="435"/>
      <c r="L22" s="435"/>
      <c r="M22" s="445"/>
      <c r="N22" s="435"/>
      <c r="O22" s="445"/>
      <c r="P22" s="435"/>
      <c r="Q22" s="435"/>
      <c r="R22" s="435"/>
      <c r="S22" s="27"/>
    </row>
    <row r="23" spans="1:19" s="3" customFormat="1" ht="25.5" x14ac:dyDescent="0.25">
      <c r="A23" s="421"/>
      <c r="B23" s="421"/>
      <c r="C23" s="421"/>
      <c r="D23" s="421"/>
      <c r="E23" s="421"/>
      <c r="F23" s="450"/>
      <c r="G23" s="424" t="s">
        <v>87</v>
      </c>
      <c r="H23" s="220" t="s">
        <v>88</v>
      </c>
      <c r="I23" s="219">
        <v>1</v>
      </c>
      <c r="J23" s="435"/>
      <c r="K23" s="435"/>
      <c r="L23" s="435"/>
      <c r="M23" s="445"/>
      <c r="N23" s="435"/>
      <c r="O23" s="435"/>
      <c r="P23" s="435"/>
      <c r="Q23" s="435"/>
      <c r="R23" s="435"/>
      <c r="S23" s="27"/>
    </row>
    <row r="24" spans="1:19" s="3" customFormat="1" ht="25.5" x14ac:dyDescent="0.25">
      <c r="A24" s="421"/>
      <c r="B24" s="421"/>
      <c r="C24" s="421"/>
      <c r="D24" s="421"/>
      <c r="E24" s="421"/>
      <c r="F24" s="451"/>
      <c r="G24" s="425"/>
      <c r="H24" s="220" t="s">
        <v>167</v>
      </c>
      <c r="I24" s="219">
        <v>30</v>
      </c>
      <c r="J24" s="425"/>
      <c r="K24" s="425"/>
      <c r="L24" s="425"/>
      <c r="M24" s="446"/>
      <c r="N24" s="425"/>
      <c r="O24" s="425"/>
      <c r="P24" s="425"/>
      <c r="Q24" s="425"/>
      <c r="R24" s="425"/>
      <c r="S24" s="27"/>
    </row>
    <row r="25" spans="1:19" hidden="1" x14ac:dyDescent="0.25">
      <c r="A25" s="221"/>
      <c r="B25" s="442" t="s">
        <v>556</v>
      </c>
      <c r="C25" s="442"/>
      <c r="D25" s="442"/>
      <c r="E25" s="442"/>
      <c r="F25" s="442"/>
      <c r="G25" s="442"/>
      <c r="H25" s="442"/>
      <c r="I25" s="442"/>
      <c r="J25" s="442"/>
      <c r="K25" s="442"/>
      <c r="L25" s="442"/>
      <c r="M25" s="442"/>
      <c r="N25" s="442"/>
      <c r="O25" s="442"/>
      <c r="P25" s="442"/>
      <c r="Q25" s="442"/>
      <c r="R25" s="443"/>
    </row>
    <row r="26" spans="1:19" ht="55.5" customHeight="1" x14ac:dyDescent="0.25">
      <c r="A26" s="433">
        <v>5</v>
      </c>
      <c r="B26" s="433">
        <v>6</v>
      </c>
      <c r="C26" s="433">
        <v>1.3</v>
      </c>
      <c r="D26" s="433">
        <v>13</v>
      </c>
      <c r="E26" s="433" t="s">
        <v>558</v>
      </c>
      <c r="F26" s="447" t="s">
        <v>1496</v>
      </c>
      <c r="G26" s="440" t="s">
        <v>77</v>
      </c>
      <c r="H26" s="219" t="s">
        <v>78</v>
      </c>
      <c r="I26" s="222">
        <v>1</v>
      </c>
      <c r="J26" s="424" t="s">
        <v>559</v>
      </c>
      <c r="K26" s="433" t="s">
        <v>79</v>
      </c>
      <c r="L26" s="433" t="s">
        <v>526</v>
      </c>
      <c r="M26" s="436">
        <v>18694</v>
      </c>
      <c r="N26" s="426" t="s">
        <v>526</v>
      </c>
      <c r="O26" s="436">
        <v>16565.68</v>
      </c>
      <c r="P26" s="426" t="s">
        <v>526</v>
      </c>
      <c r="Q26" s="426" t="s">
        <v>560</v>
      </c>
      <c r="R26" s="424" t="s">
        <v>561</v>
      </c>
    </row>
    <row r="27" spans="1:19" ht="63.75" customHeight="1" x14ac:dyDescent="0.25">
      <c r="A27" s="433"/>
      <c r="B27" s="433"/>
      <c r="C27" s="433"/>
      <c r="D27" s="433"/>
      <c r="E27" s="433"/>
      <c r="F27" s="448"/>
      <c r="G27" s="441"/>
      <c r="H27" s="219" t="s">
        <v>562</v>
      </c>
      <c r="I27" s="222">
        <v>230</v>
      </c>
      <c r="J27" s="435"/>
      <c r="K27" s="433"/>
      <c r="L27" s="433"/>
      <c r="M27" s="438"/>
      <c r="N27" s="427"/>
      <c r="O27" s="438"/>
      <c r="P27" s="427"/>
      <c r="Q27" s="427"/>
      <c r="R27" s="435"/>
    </row>
    <row r="28" spans="1:19" ht="51.75" customHeight="1" x14ac:dyDescent="0.25">
      <c r="A28" s="433"/>
      <c r="B28" s="433"/>
      <c r="C28" s="433"/>
      <c r="D28" s="433"/>
      <c r="E28" s="433"/>
      <c r="F28" s="448"/>
      <c r="G28" s="440" t="s">
        <v>158</v>
      </c>
      <c r="H28" s="222" t="s">
        <v>83</v>
      </c>
      <c r="I28" s="223">
        <v>3</v>
      </c>
      <c r="J28" s="435"/>
      <c r="K28" s="433"/>
      <c r="L28" s="433"/>
      <c r="M28" s="438"/>
      <c r="N28" s="427"/>
      <c r="O28" s="438"/>
      <c r="P28" s="427"/>
      <c r="Q28" s="427"/>
      <c r="R28" s="435"/>
    </row>
    <row r="29" spans="1:19" ht="25.5" x14ac:dyDescent="0.25">
      <c r="A29" s="433"/>
      <c r="B29" s="433"/>
      <c r="C29" s="433"/>
      <c r="D29" s="433"/>
      <c r="E29" s="433"/>
      <c r="F29" s="449"/>
      <c r="G29" s="441"/>
      <c r="H29" s="219" t="s">
        <v>198</v>
      </c>
      <c r="I29" s="223">
        <v>35</v>
      </c>
      <c r="J29" s="425"/>
      <c r="K29" s="433"/>
      <c r="L29" s="433"/>
      <c r="M29" s="439"/>
      <c r="N29" s="428"/>
      <c r="O29" s="439"/>
      <c r="P29" s="428"/>
      <c r="Q29" s="428"/>
      <c r="R29" s="425"/>
    </row>
    <row r="30" spans="1:19" x14ac:dyDescent="0.25">
      <c r="A30" s="433">
        <v>6</v>
      </c>
      <c r="B30" s="433">
        <v>1</v>
      </c>
      <c r="C30" s="433">
        <v>1.3</v>
      </c>
      <c r="D30" s="433">
        <v>13</v>
      </c>
      <c r="E30" s="433" t="s">
        <v>563</v>
      </c>
      <c r="F30" s="424" t="s">
        <v>564</v>
      </c>
      <c r="G30" s="426" t="s">
        <v>119</v>
      </c>
      <c r="H30" s="224" t="s">
        <v>62</v>
      </c>
      <c r="I30" s="224">
        <v>1</v>
      </c>
      <c r="J30" s="424" t="s">
        <v>1497</v>
      </c>
      <c r="K30" s="433" t="s">
        <v>79</v>
      </c>
      <c r="L30" s="433" t="s">
        <v>526</v>
      </c>
      <c r="M30" s="422">
        <v>35898.18</v>
      </c>
      <c r="N30" s="433" t="s">
        <v>526</v>
      </c>
      <c r="O30" s="422">
        <v>30438.18</v>
      </c>
      <c r="P30" s="433" t="s">
        <v>526</v>
      </c>
      <c r="Q30" s="421" t="s">
        <v>565</v>
      </c>
      <c r="R30" s="424" t="s">
        <v>566</v>
      </c>
    </row>
    <row r="31" spans="1:19" ht="25.5" x14ac:dyDescent="0.25">
      <c r="A31" s="433"/>
      <c r="B31" s="433"/>
      <c r="C31" s="433"/>
      <c r="D31" s="433"/>
      <c r="E31" s="433"/>
      <c r="F31" s="435"/>
      <c r="G31" s="428"/>
      <c r="H31" s="225" t="s">
        <v>219</v>
      </c>
      <c r="I31" s="224">
        <v>90</v>
      </c>
      <c r="J31" s="435"/>
      <c r="K31" s="433"/>
      <c r="L31" s="433"/>
      <c r="M31" s="422"/>
      <c r="N31" s="433"/>
      <c r="O31" s="422"/>
      <c r="P31" s="433"/>
      <c r="Q31" s="421"/>
      <c r="R31" s="435"/>
    </row>
    <row r="32" spans="1:19" x14ac:dyDescent="0.25">
      <c r="A32" s="433"/>
      <c r="B32" s="433"/>
      <c r="C32" s="433"/>
      <c r="D32" s="433"/>
      <c r="E32" s="433"/>
      <c r="F32" s="435"/>
      <c r="G32" s="426" t="s">
        <v>567</v>
      </c>
      <c r="H32" s="224" t="s">
        <v>568</v>
      </c>
      <c r="I32" s="224">
        <v>2</v>
      </c>
      <c r="J32" s="435"/>
      <c r="K32" s="433"/>
      <c r="L32" s="433"/>
      <c r="M32" s="422"/>
      <c r="N32" s="433"/>
      <c r="O32" s="422"/>
      <c r="P32" s="433"/>
      <c r="Q32" s="421"/>
      <c r="R32" s="435"/>
    </row>
    <row r="33" spans="1:18" ht="25.5" x14ac:dyDescent="0.25">
      <c r="A33" s="433"/>
      <c r="B33" s="433"/>
      <c r="C33" s="433"/>
      <c r="D33" s="433"/>
      <c r="E33" s="433"/>
      <c r="F33" s="435"/>
      <c r="G33" s="428"/>
      <c r="H33" s="225" t="s">
        <v>569</v>
      </c>
      <c r="I33" s="224">
        <v>150</v>
      </c>
      <c r="J33" s="435"/>
      <c r="K33" s="433"/>
      <c r="L33" s="433"/>
      <c r="M33" s="422"/>
      <c r="N33" s="433"/>
      <c r="O33" s="422"/>
      <c r="P33" s="433"/>
      <c r="Q33" s="421"/>
      <c r="R33" s="435"/>
    </row>
    <row r="34" spans="1:18" x14ac:dyDescent="0.25">
      <c r="A34" s="433"/>
      <c r="B34" s="433"/>
      <c r="C34" s="433"/>
      <c r="D34" s="433"/>
      <c r="E34" s="433"/>
      <c r="F34" s="435"/>
      <c r="G34" s="426" t="s">
        <v>570</v>
      </c>
      <c r="H34" s="224" t="s">
        <v>571</v>
      </c>
      <c r="I34" s="224">
        <v>1</v>
      </c>
      <c r="J34" s="435"/>
      <c r="K34" s="433"/>
      <c r="L34" s="433"/>
      <c r="M34" s="422"/>
      <c r="N34" s="433"/>
      <c r="O34" s="422"/>
      <c r="P34" s="433"/>
      <c r="Q34" s="421"/>
      <c r="R34" s="435"/>
    </row>
    <row r="35" spans="1:18" ht="25.5" x14ac:dyDescent="0.25">
      <c r="A35" s="433"/>
      <c r="B35" s="433"/>
      <c r="C35" s="433"/>
      <c r="D35" s="433"/>
      <c r="E35" s="433"/>
      <c r="F35" s="435"/>
      <c r="G35" s="428"/>
      <c r="H35" s="225" t="s">
        <v>572</v>
      </c>
      <c r="I35" s="226">
        <v>7000</v>
      </c>
      <c r="J35" s="435"/>
      <c r="K35" s="433"/>
      <c r="L35" s="433"/>
      <c r="M35" s="422"/>
      <c r="N35" s="433"/>
      <c r="O35" s="422"/>
      <c r="P35" s="433"/>
      <c r="Q35" s="421"/>
      <c r="R35" s="435"/>
    </row>
    <row r="36" spans="1:18" ht="25.5" x14ac:dyDescent="0.25">
      <c r="A36" s="433"/>
      <c r="B36" s="433"/>
      <c r="C36" s="433"/>
      <c r="D36" s="433"/>
      <c r="E36" s="433"/>
      <c r="F36" s="435"/>
      <c r="G36" s="424" t="s">
        <v>538</v>
      </c>
      <c r="H36" s="219" t="s">
        <v>573</v>
      </c>
      <c r="I36" s="226">
        <v>1</v>
      </c>
      <c r="J36" s="435"/>
      <c r="K36" s="433"/>
      <c r="L36" s="433"/>
      <c r="M36" s="422"/>
      <c r="N36" s="433"/>
      <c r="O36" s="422"/>
      <c r="P36" s="433"/>
      <c r="Q36" s="421"/>
      <c r="R36" s="435"/>
    </row>
    <row r="37" spans="1:18" ht="25.5" x14ac:dyDescent="0.25">
      <c r="A37" s="433"/>
      <c r="B37" s="433"/>
      <c r="C37" s="433"/>
      <c r="D37" s="433"/>
      <c r="E37" s="433"/>
      <c r="F37" s="435"/>
      <c r="G37" s="435"/>
      <c r="H37" s="219" t="s">
        <v>574</v>
      </c>
      <c r="I37" s="222">
        <v>1</v>
      </c>
      <c r="J37" s="435"/>
      <c r="K37" s="433"/>
      <c r="L37" s="433"/>
      <c r="M37" s="422"/>
      <c r="N37" s="433"/>
      <c r="O37" s="422"/>
      <c r="P37" s="433"/>
      <c r="Q37" s="421"/>
      <c r="R37" s="435"/>
    </row>
    <row r="38" spans="1:18" ht="25.5" x14ac:dyDescent="0.25">
      <c r="A38" s="426"/>
      <c r="B38" s="426"/>
      <c r="C38" s="426"/>
      <c r="D38" s="426"/>
      <c r="E38" s="426"/>
      <c r="F38" s="435"/>
      <c r="G38" s="435"/>
      <c r="H38" s="225" t="s">
        <v>545</v>
      </c>
      <c r="I38" s="226">
        <v>40411</v>
      </c>
      <c r="J38" s="435"/>
      <c r="K38" s="426"/>
      <c r="L38" s="426"/>
      <c r="M38" s="436"/>
      <c r="N38" s="426"/>
      <c r="O38" s="436"/>
      <c r="P38" s="426"/>
      <c r="Q38" s="424"/>
      <c r="R38" s="435"/>
    </row>
    <row r="39" spans="1:18" ht="119.25" customHeight="1" x14ac:dyDescent="0.25">
      <c r="A39" s="426">
        <v>7</v>
      </c>
      <c r="B39" s="426">
        <v>6</v>
      </c>
      <c r="C39" s="426" t="s">
        <v>575</v>
      </c>
      <c r="D39" s="433">
        <v>13</v>
      </c>
      <c r="E39" s="421" t="s">
        <v>576</v>
      </c>
      <c r="F39" s="421" t="s">
        <v>577</v>
      </c>
      <c r="G39" s="219" t="s">
        <v>578</v>
      </c>
      <c r="H39" s="219" t="s">
        <v>535</v>
      </c>
      <c r="I39" s="222">
        <v>1</v>
      </c>
      <c r="J39" s="424" t="s">
        <v>579</v>
      </c>
      <c r="K39" s="433" t="s">
        <v>75</v>
      </c>
      <c r="L39" s="433" t="s">
        <v>526</v>
      </c>
      <c r="M39" s="422">
        <v>40324.6</v>
      </c>
      <c r="N39" s="433" t="s">
        <v>526</v>
      </c>
      <c r="O39" s="422">
        <v>36015</v>
      </c>
      <c r="P39" s="433" t="s">
        <v>526</v>
      </c>
      <c r="Q39" s="433" t="s">
        <v>580</v>
      </c>
      <c r="R39" s="424" t="s">
        <v>581</v>
      </c>
    </row>
    <row r="40" spans="1:18" ht="84" customHeight="1" x14ac:dyDescent="0.25">
      <c r="A40" s="428"/>
      <c r="B40" s="428"/>
      <c r="C40" s="428"/>
      <c r="D40" s="433"/>
      <c r="E40" s="421"/>
      <c r="F40" s="421"/>
      <c r="G40" s="222" t="s">
        <v>582</v>
      </c>
      <c r="H40" s="222" t="s">
        <v>583</v>
      </c>
      <c r="I40" s="222">
        <v>1</v>
      </c>
      <c r="J40" s="425"/>
      <c r="K40" s="433"/>
      <c r="L40" s="433"/>
      <c r="M40" s="422"/>
      <c r="N40" s="433"/>
      <c r="O40" s="422"/>
      <c r="P40" s="433"/>
      <c r="Q40" s="433"/>
      <c r="R40" s="425"/>
    </row>
    <row r="41" spans="1:18" ht="25.5" x14ac:dyDescent="0.25">
      <c r="A41" s="426">
        <v>8</v>
      </c>
      <c r="B41" s="429">
        <v>1</v>
      </c>
      <c r="C41" s="429">
        <v>1</v>
      </c>
      <c r="D41" s="429">
        <v>6</v>
      </c>
      <c r="E41" s="430" t="s">
        <v>584</v>
      </c>
      <c r="F41" s="429" t="s">
        <v>585</v>
      </c>
      <c r="G41" s="424" t="s">
        <v>77</v>
      </c>
      <c r="H41" s="230" t="s">
        <v>78</v>
      </c>
      <c r="I41" s="230">
        <v>1</v>
      </c>
      <c r="J41" s="421" t="s">
        <v>586</v>
      </c>
      <c r="K41" s="421" t="s">
        <v>337</v>
      </c>
      <c r="L41" s="421" t="s">
        <v>526</v>
      </c>
      <c r="M41" s="434">
        <v>45985.4</v>
      </c>
      <c r="N41" s="434" t="s">
        <v>526</v>
      </c>
      <c r="O41" s="422">
        <v>40885.4</v>
      </c>
      <c r="P41" s="434" t="s">
        <v>526</v>
      </c>
      <c r="Q41" s="424" t="s">
        <v>587</v>
      </c>
      <c r="R41" s="421" t="s">
        <v>588</v>
      </c>
    </row>
    <row r="42" spans="1:18" ht="38.25" x14ac:dyDescent="0.25">
      <c r="A42" s="427"/>
      <c r="B42" s="429"/>
      <c r="C42" s="429"/>
      <c r="D42" s="429"/>
      <c r="E42" s="431"/>
      <c r="F42" s="429"/>
      <c r="G42" s="425"/>
      <c r="H42" s="230" t="s">
        <v>589</v>
      </c>
      <c r="I42" s="230">
        <v>1000</v>
      </c>
      <c r="J42" s="433"/>
      <c r="K42" s="421"/>
      <c r="L42" s="421"/>
      <c r="M42" s="434"/>
      <c r="N42" s="434"/>
      <c r="O42" s="422"/>
      <c r="P42" s="434"/>
      <c r="Q42" s="435"/>
      <c r="R42" s="421"/>
    </row>
    <row r="43" spans="1:18" ht="51" x14ac:dyDescent="0.25">
      <c r="A43" s="427"/>
      <c r="B43" s="429"/>
      <c r="C43" s="429"/>
      <c r="D43" s="429"/>
      <c r="E43" s="431"/>
      <c r="F43" s="429"/>
      <c r="G43" s="219" t="s">
        <v>534</v>
      </c>
      <c r="H43" s="230" t="s">
        <v>535</v>
      </c>
      <c r="I43" s="230">
        <v>1</v>
      </c>
      <c r="J43" s="433"/>
      <c r="K43" s="421"/>
      <c r="L43" s="421"/>
      <c r="M43" s="434"/>
      <c r="N43" s="434"/>
      <c r="O43" s="422"/>
      <c r="P43" s="434"/>
      <c r="Q43" s="435"/>
      <c r="R43" s="421"/>
    </row>
    <row r="44" spans="1:18" x14ac:dyDescent="0.25">
      <c r="A44" s="427"/>
      <c r="B44" s="429"/>
      <c r="C44" s="429"/>
      <c r="D44" s="429"/>
      <c r="E44" s="431"/>
      <c r="F44" s="429"/>
      <c r="G44" s="424" t="s">
        <v>158</v>
      </c>
      <c r="H44" s="230" t="s">
        <v>83</v>
      </c>
      <c r="I44" s="230">
        <v>1</v>
      </c>
      <c r="J44" s="433"/>
      <c r="K44" s="421"/>
      <c r="L44" s="421"/>
      <c r="M44" s="434"/>
      <c r="N44" s="434"/>
      <c r="O44" s="422"/>
      <c r="P44" s="434"/>
      <c r="Q44" s="435"/>
      <c r="R44" s="421"/>
    </row>
    <row r="45" spans="1:18" ht="25.5" x14ac:dyDescent="0.25">
      <c r="A45" s="428"/>
      <c r="B45" s="429"/>
      <c r="C45" s="429"/>
      <c r="D45" s="429"/>
      <c r="E45" s="432"/>
      <c r="F45" s="429"/>
      <c r="G45" s="425"/>
      <c r="H45" s="230" t="s">
        <v>84</v>
      </c>
      <c r="I45" s="230">
        <v>16</v>
      </c>
      <c r="J45" s="433"/>
      <c r="K45" s="421"/>
      <c r="L45" s="421"/>
      <c r="M45" s="434"/>
      <c r="N45" s="434"/>
      <c r="O45" s="422"/>
      <c r="P45" s="434"/>
      <c r="Q45" s="425"/>
      <c r="R45" s="421"/>
    </row>
    <row r="46" spans="1:18" ht="140.25" x14ac:dyDescent="0.25">
      <c r="A46" s="231">
        <v>9</v>
      </c>
      <c r="B46" s="222">
        <v>1</v>
      </c>
      <c r="C46" s="222">
        <v>3</v>
      </c>
      <c r="D46" s="222">
        <v>13</v>
      </c>
      <c r="E46" s="219" t="s">
        <v>590</v>
      </c>
      <c r="F46" s="219" t="s">
        <v>591</v>
      </c>
      <c r="G46" s="219" t="s">
        <v>578</v>
      </c>
      <c r="H46" s="219" t="s">
        <v>535</v>
      </c>
      <c r="I46" s="222">
        <v>1</v>
      </c>
      <c r="J46" s="219" t="s">
        <v>592</v>
      </c>
      <c r="K46" s="222" t="s">
        <v>79</v>
      </c>
      <c r="L46" s="222" t="s">
        <v>526</v>
      </c>
      <c r="M46" s="232">
        <v>47770</v>
      </c>
      <c r="N46" s="232" t="s">
        <v>526</v>
      </c>
      <c r="O46" s="232">
        <v>35020</v>
      </c>
      <c r="P46" s="232" t="s">
        <v>526</v>
      </c>
      <c r="Q46" s="219" t="s">
        <v>593</v>
      </c>
      <c r="R46" s="219" t="s">
        <v>594</v>
      </c>
    </row>
    <row r="47" spans="1:18" x14ac:dyDescent="0.25">
      <c r="A47" s="433">
        <v>10</v>
      </c>
      <c r="B47" s="437" t="s">
        <v>595</v>
      </c>
      <c r="C47" s="433">
        <v>1.3</v>
      </c>
      <c r="D47" s="433">
        <v>13</v>
      </c>
      <c r="E47" s="421" t="s">
        <v>597</v>
      </c>
      <c r="F47" s="421" t="s">
        <v>598</v>
      </c>
      <c r="G47" s="421" t="s">
        <v>599</v>
      </c>
      <c r="H47" s="227" t="s">
        <v>600</v>
      </c>
      <c r="I47" s="228">
        <v>1</v>
      </c>
      <c r="J47" s="421" t="s">
        <v>601</v>
      </c>
      <c r="K47" s="423" t="s">
        <v>75</v>
      </c>
      <c r="L47" s="423" t="s">
        <v>526</v>
      </c>
      <c r="M47" s="422">
        <v>13174.6</v>
      </c>
      <c r="N47" s="423" t="s">
        <v>526</v>
      </c>
      <c r="O47" s="422">
        <f>M47</f>
        <v>13174.6</v>
      </c>
      <c r="P47" s="423" t="s">
        <v>526</v>
      </c>
      <c r="Q47" s="421" t="s">
        <v>602</v>
      </c>
      <c r="R47" s="421" t="s">
        <v>603</v>
      </c>
    </row>
    <row r="48" spans="1:18" ht="25.5" x14ac:dyDescent="0.25">
      <c r="A48" s="433"/>
      <c r="B48" s="437"/>
      <c r="C48" s="433"/>
      <c r="D48" s="433"/>
      <c r="E48" s="421"/>
      <c r="F48" s="421"/>
      <c r="G48" s="421"/>
      <c r="H48" s="219" t="s">
        <v>604</v>
      </c>
      <c r="I48" s="228">
        <v>150</v>
      </c>
      <c r="J48" s="421"/>
      <c r="K48" s="423"/>
      <c r="L48" s="423"/>
      <c r="M48" s="422"/>
      <c r="N48" s="423"/>
      <c r="O48" s="422"/>
      <c r="P48" s="423"/>
      <c r="Q48" s="421"/>
      <c r="R48" s="421"/>
    </row>
    <row r="49" spans="1:19" ht="25.5" x14ac:dyDescent="0.25">
      <c r="A49" s="433"/>
      <c r="B49" s="437"/>
      <c r="C49" s="433"/>
      <c r="D49" s="433"/>
      <c r="E49" s="421"/>
      <c r="F49" s="421"/>
      <c r="G49" s="421" t="s">
        <v>538</v>
      </c>
      <c r="H49" s="227" t="s">
        <v>539</v>
      </c>
      <c r="I49" s="228">
        <v>1</v>
      </c>
      <c r="J49" s="421"/>
      <c r="K49" s="423"/>
      <c r="L49" s="423"/>
      <c r="M49" s="422"/>
      <c r="N49" s="423"/>
      <c r="O49" s="422"/>
      <c r="P49" s="423"/>
      <c r="Q49" s="421"/>
      <c r="R49" s="421"/>
    </row>
    <row r="50" spans="1:19" ht="63.75" x14ac:dyDescent="0.25">
      <c r="A50" s="433"/>
      <c r="B50" s="437"/>
      <c r="C50" s="433"/>
      <c r="D50" s="433"/>
      <c r="E50" s="421"/>
      <c r="F50" s="421"/>
      <c r="G50" s="421"/>
      <c r="H50" s="227" t="s">
        <v>596</v>
      </c>
      <c r="I50" s="228">
        <v>1</v>
      </c>
      <c r="J50" s="421"/>
      <c r="K50" s="423"/>
      <c r="L50" s="423"/>
      <c r="M50" s="422"/>
      <c r="N50" s="423"/>
      <c r="O50" s="422"/>
      <c r="P50" s="423"/>
      <c r="Q50" s="421"/>
      <c r="R50" s="421"/>
    </row>
    <row r="51" spans="1:19" s="21" customFormat="1" ht="25.5" x14ac:dyDescent="0.2">
      <c r="A51" s="433"/>
      <c r="B51" s="437"/>
      <c r="C51" s="433"/>
      <c r="D51" s="433"/>
      <c r="E51" s="421"/>
      <c r="F51" s="421"/>
      <c r="G51" s="421"/>
      <c r="H51" s="219" t="s">
        <v>545</v>
      </c>
      <c r="I51" s="229">
        <v>500</v>
      </c>
      <c r="J51" s="421"/>
      <c r="K51" s="423"/>
      <c r="L51" s="423"/>
      <c r="M51" s="422"/>
      <c r="N51" s="423"/>
      <c r="O51" s="422"/>
      <c r="P51" s="423"/>
      <c r="Q51" s="421"/>
      <c r="R51" s="421"/>
      <c r="S51" s="20"/>
    </row>
    <row r="52" spans="1:19" s="3" customFormat="1" x14ac:dyDescent="0.25">
      <c r="A52" s="28"/>
      <c r="B52" s="28"/>
      <c r="C52" s="28"/>
      <c r="D52" s="29"/>
      <c r="E52" s="29"/>
      <c r="F52" s="29"/>
      <c r="G52" s="29"/>
      <c r="H52" s="29"/>
      <c r="I52" s="30"/>
      <c r="J52" s="29"/>
      <c r="K52" s="1"/>
      <c r="L52" s="31"/>
      <c r="M52" s="32"/>
      <c r="N52" s="32"/>
      <c r="O52" s="32"/>
      <c r="P52" s="32"/>
      <c r="Q52" s="29"/>
      <c r="R52" s="29"/>
      <c r="S52" s="27"/>
    </row>
    <row r="53" spans="1:19" ht="15" customHeight="1" x14ac:dyDescent="0.25">
      <c r="K53" s="36"/>
      <c r="L53" s="37"/>
      <c r="M53" s="34"/>
      <c r="N53" s="287" t="s">
        <v>55</v>
      </c>
      <c r="O53" s="288"/>
      <c r="P53" s="1"/>
    </row>
    <row r="54" spans="1:19" x14ac:dyDescent="0.25">
      <c r="K54" s="36"/>
      <c r="L54" s="37"/>
      <c r="M54" s="35"/>
      <c r="N54" s="24" t="s">
        <v>56</v>
      </c>
      <c r="O54" s="24" t="s">
        <v>0</v>
      </c>
      <c r="P54" s="1"/>
    </row>
    <row r="55" spans="1:19" ht="15.75" customHeight="1" x14ac:dyDescent="0.25">
      <c r="K55" s="36"/>
      <c r="L55" s="36"/>
      <c r="M55" s="24" t="s">
        <v>1646</v>
      </c>
      <c r="N55" s="41">
        <v>10</v>
      </c>
      <c r="O55" s="33">
        <f>O7+O13+O16+O19+O26+O30+O39+O41+O46+O47</f>
        <v>265114.89999999997</v>
      </c>
      <c r="P55" s="1"/>
    </row>
    <row r="61" spans="1:19" x14ac:dyDescent="0.25">
      <c r="L61" s="1" t="s">
        <v>57</v>
      </c>
    </row>
  </sheetData>
  <mergeCells count="171">
    <mergeCell ref="Q4:Q5"/>
    <mergeCell ref="R4:R5"/>
    <mergeCell ref="A4:A5"/>
    <mergeCell ref="B4:B5"/>
    <mergeCell ref="C4:C5"/>
    <mergeCell ref="D4:D5"/>
    <mergeCell ref="E4:E5"/>
    <mergeCell ref="N53:O53"/>
    <mergeCell ref="G4:G5"/>
    <mergeCell ref="H4:I4"/>
    <mergeCell ref="J4:J5"/>
    <mergeCell ref="K4:L4"/>
    <mergeCell ref="M4:N4"/>
    <mergeCell ref="O4:P4"/>
    <mergeCell ref="L13:L15"/>
    <mergeCell ref="M13:M15"/>
    <mergeCell ref="N13:N15"/>
    <mergeCell ref="O13:O15"/>
    <mergeCell ref="P13:P15"/>
    <mergeCell ref="Q13:Q15"/>
    <mergeCell ref="R13:R15"/>
    <mergeCell ref="F7:F12"/>
    <mergeCell ref="K7:K12"/>
    <mergeCell ref="L7:L12"/>
    <mergeCell ref="A7:A12"/>
    <mergeCell ref="B7:B12"/>
    <mergeCell ref="C7:C12"/>
    <mergeCell ref="D7:D12"/>
    <mergeCell ref="E7:E12"/>
    <mergeCell ref="F4:F5"/>
    <mergeCell ref="G7:G12"/>
    <mergeCell ref="H7:H12"/>
    <mergeCell ref="I7:I12"/>
    <mergeCell ref="J7:J12"/>
    <mergeCell ref="R7:R12"/>
    <mergeCell ref="M7:M12"/>
    <mergeCell ref="N7:N12"/>
    <mergeCell ref="O7:O12"/>
    <mergeCell ref="P7:P12"/>
    <mergeCell ref="Q7:Q12"/>
    <mergeCell ref="M16:M18"/>
    <mergeCell ref="N16:N18"/>
    <mergeCell ref="O16:O18"/>
    <mergeCell ref="P16:P18"/>
    <mergeCell ref="Q16:Q18"/>
    <mergeCell ref="R16:R18"/>
    <mergeCell ref="J16:J18"/>
    <mergeCell ref="A13:A15"/>
    <mergeCell ref="B13:B15"/>
    <mergeCell ref="C13:C15"/>
    <mergeCell ref="D13:D15"/>
    <mergeCell ref="E13:E15"/>
    <mergeCell ref="F13:F15"/>
    <mergeCell ref="G13:G15"/>
    <mergeCell ref="J13:J15"/>
    <mergeCell ref="K13:K15"/>
    <mergeCell ref="A16:A18"/>
    <mergeCell ref="B16:B18"/>
    <mergeCell ref="C16:C18"/>
    <mergeCell ref="D16:D18"/>
    <mergeCell ref="E16:E18"/>
    <mergeCell ref="F16:F18"/>
    <mergeCell ref="K16:K18"/>
    <mergeCell ref="L16:L18"/>
    <mergeCell ref="G16:G18"/>
    <mergeCell ref="H16:H18"/>
    <mergeCell ref="I16:I18"/>
    <mergeCell ref="A19:A24"/>
    <mergeCell ref="B19:B24"/>
    <mergeCell ref="C19:C24"/>
    <mergeCell ref="D19:D24"/>
    <mergeCell ref="E19:E24"/>
    <mergeCell ref="F19:F24"/>
    <mergeCell ref="G19:G20"/>
    <mergeCell ref="L26:L29"/>
    <mergeCell ref="M26:M29"/>
    <mergeCell ref="A26:A29"/>
    <mergeCell ref="J26:J29"/>
    <mergeCell ref="K26:K29"/>
    <mergeCell ref="N26:N29"/>
    <mergeCell ref="O26:O29"/>
    <mergeCell ref="P26:P29"/>
    <mergeCell ref="Q26:Q29"/>
    <mergeCell ref="R26:R29"/>
    <mergeCell ref="G28:G29"/>
    <mergeCell ref="Q19:Q24"/>
    <mergeCell ref="R19:R24"/>
    <mergeCell ref="G21:G22"/>
    <mergeCell ref="G23:G24"/>
    <mergeCell ref="B25:R25"/>
    <mergeCell ref="J19:J24"/>
    <mergeCell ref="K19:K24"/>
    <mergeCell ref="L19:L24"/>
    <mergeCell ref="M19:M24"/>
    <mergeCell ref="N19:N24"/>
    <mergeCell ref="O19:O24"/>
    <mergeCell ref="P19:P24"/>
    <mergeCell ref="B26:B29"/>
    <mergeCell ref="C26:C29"/>
    <mergeCell ref="D26:D29"/>
    <mergeCell ref="E26:E29"/>
    <mergeCell ref="F26:F29"/>
    <mergeCell ref="G26:G27"/>
    <mergeCell ref="R30:R38"/>
    <mergeCell ref="G32:G33"/>
    <mergeCell ref="G34:G35"/>
    <mergeCell ref="G36:G38"/>
    <mergeCell ref="K30:K38"/>
    <mergeCell ref="L30:L38"/>
    <mergeCell ref="A30:A38"/>
    <mergeCell ref="B30:B38"/>
    <mergeCell ref="C30:C38"/>
    <mergeCell ref="D30:D38"/>
    <mergeCell ref="E30:E38"/>
    <mergeCell ref="Q30:Q38"/>
    <mergeCell ref="F30:F38"/>
    <mergeCell ref="G30:G31"/>
    <mergeCell ref="J30:J38"/>
    <mergeCell ref="M30:M38"/>
    <mergeCell ref="N30:N38"/>
    <mergeCell ref="O30:O38"/>
    <mergeCell ref="P30:P38"/>
    <mergeCell ref="A47:A51"/>
    <mergeCell ref="B47:B51"/>
    <mergeCell ref="C47:C51"/>
    <mergeCell ref="D47:D51"/>
    <mergeCell ref="E47:E51"/>
    <mergeCell ref="P39:P40"/>
    <mergeCell ref="D39:D40"/>
    <mergeCell ref="E39:E40"/>
    <mergeCell ref="F39:F40"/>
    <mergeCell ref="J39:J40"/>
    <mergeCell ref="K39:K40"/>
    <mergeCell ref="L39:L40"/>
    <mergeCell ref="N39:N40"/>
    <mergeCell ref="O39:O40"/>
    <mergeCell ref="R39:R40"/>
    <mergeCell ref="A41:A45"/>
    <mergeCell ref="B41:B45"/>
    <mergeCell ref="C41:C45"/>
    <mergeCell ref="D41:D45"/>
    <mergeCell ref="E41:E45"/>
    <mergeCell ref="F41:F45"/>
    <mergeCell ref="G41:G42"/>
    <mergeCell ref="J41:J45"/>
    <mergeCell ref="K41:K45"/>
    <mergeCell ref="L41:L45"/>
    <mergeCell ref="M41:M45"/>
    <mergeCell ref="N41:N45"/>
    <mergeCell ref="O41:O45"/>
    <mergeCell ref="P41:P45"/>
    <mergeCell ref="Q41:Q45"/>
    <mergeCell ref="R41:R45"/>
    <mergeCell ref="G44:G45"/>
    <mergeCell ref="M39:M40"/>
    <mergeCell ref="A39:A40"/>
    <mergeCell ref="B39:B40"/>
    <mergeCell ref="C39:C40"/>
    <mergeCell ref="Q39:Q40"/>
    <mergeCell ref="R47:R51"/>
    <mergeCell ref="G49:G51"/>
    <mergeCell ref="M47:M51"/>
    <mergeCell ref="N47:N51"/>
    <mergeCell ref="O47:O51"/>
    <mergeCell ref="P47:P51"/>
    <mergeCell ref="Q47:Q51"/>
    <mergeCell ref="F47:F51"/>
    <mergeCell ref="G47:G48"/>
    <mergeCell ref="J47:J51"/>
    <mergeCell ref="K47:K51"/>
    <mergeCell ref="L47:L5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(JC)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2020-08-10T08:41:03Z</cp:lastPrinted>
  <dcterms:created xsi:type="dcterms:W3CDTF">2020-01-15T10:30:37Z</dcterms:created>
  <dcterms:modified xsi:type="dcterms:W3CDTF">2020-12-29T15:32:14Z</dcterms:modified>
</cp:coreProperties>
</file>